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01" windowWidth="12120" windowHeight="9120" activeTab="0"/>
  </bookViews>
  <sheets>
    <sheet name="прил.№6" sheetId="1" r:id="rId1"/>
  </sheets>
  <definedNames>
    <definedName name="_xlnm.Print_Area" localSheetId="0">'прил.№6'!$B$1:$J$233</definedName>
  </definedNames>
  <calcPr fullCalcOnLoad="1" fullPrecision="0"/>
</workbook>
</file>

<file path=xl/sharedStrings.xml><?xml version="1.0" encoding="utf-8"?>
<sst xmlns="http://schemas.openxmlformats.org/spreadsheetml/2006/main" count="981" uniqueCount="591">
  <si>
    <t xml:space="preserve">442 00 11 </t>
  </si>
  <si>
    <t>Перераспределены средства по перечню объектов и строек капитального строительства и ремонта на 2007 год</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</si>
  <si>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</si>
  <si>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27</t>
  </si>
  <si>
    <t>37</t>
  </si>
  <si>
    <t>38</t>
  </si>
  <si>
    <t>39</t>
  </si>
  <si>
    <t>40</t>
  </si>
  <si>
    <t>41</t>
  </si>
  <si>
    <t>42</t>
  </si>
  <si>
    <t>43</t>
  </si>
  <si>
    <t>68</t>
  </si>
  <si>
    <t>147</t>
  </si>
  <si>
    <t>Средства к распределению при фактическом поступлении возвратов кредитов на развитие материально-технической базы муниципальных предприятий и учреждений</t>
  </si>
  <si>
    <t>522 00 70</t>
  </si>
  <si>
    <t>161</t>
  </si>
  <si>
    <t>290 00 01</t>
  </si>
  <si>
    <t>317 00 01</t>
  </si>
  <si>
    <t>310 00 01</t>
  </si>
  <si>
    <t>351 00 01</t>
  </si>
  <si>
    <t>351 00 02</t>
  </si>
  <si>
    <t>351 00 03</t>
  </si>
  <si>
    <t>512 00 01</t>
  </si>
  <si>
    <t>505 00 27</t>
  </si>
  <si>
    <t>505 00 28</t>
  </si>
  <si>
    <t>Финансовое управление Администрации ЗАТО Железногорск (расходы на на возмещение затрат МП "ЖКХ", связанных с применением регулируемых цен на банные услуги)</t>
  </si>
  <si>
    <t>МУ "Управление капитального строительства" (расходы за счет  субвенции 2007 года на развитие социальной и инженерной инфраструктуры)</t>
  </si>
  <si>
    <t>102 00 11</t>
  </si>
  <si>
    <t xml:space="preserve">351 00 14 </t>
  </si>
  <si>
    <t xml:space="preserve">420 00 11 </t>
  </si>
  <si>
    <t xml:space="preserve">421 00 13 </t>
  </si>
  <si>
    <t xml:space="preserve">423 00 01 </t>
  </si>
  <si>
    <t xml:space="preserve">440 00 01 </t>
  </si>
  <si>
    <t xml:space="preserve">471 00 01 </t>
  </si>
  <si>
    <t xml:space="preserve">482 00 01 </t>
  </si>
  <si>
    <t xml:space="preserve">441 00 01 </t>
  </si>
  <si>
    <t xml:space="preserve">443 00 01 </t>
  </si>
  <si>
    <t>162</t>
  </si>
  <si>
    <t>163</t>
  </si>
  <si>
    <t>164</t>
  </si>
  <si>
    <t>165</t>
  </si>
  <si>
    <t>166</t>
  </si>
  <si>
    <t>167</t>
  </si>
  <si>
    <t>168</t>
  </si>
  <si>
    <t>169</t>
  </si>
  <si>
    <t>170</t>
  </si>
  <si>
    <t>171</t>
  </si>
  <si>
    <t>172</t>
  </si>
  <si>
    <t>173</t>
  </si>
  <si>
    <t xml:space="preserve"> МУ "Дом-интернат для престарелых и инвалидов" (расходы за счет субвенции бюджетам муниципальных образований края, на содержание учреждений социального обслуживания населения, в соответствии Законом края "О наделении органов местного самоуправления муници</t>
  </si>
  <si>
    <t>КУМИ ЗАТО Железногорск (обеспечение приватизации и проведение предпродажной подготовки объектов приватизации)</t>
  </si>
  <si>
    <t>УВД МВД России в г. Железногорск  всего, в том числе:</t>
  </si>
  <si>
    <t xml:space="preserve">Управление по делам ГО и ЧС ЗАТО г. Железногорск </t>
  </si>
  <si>
    <t>Управление ОБ и режима администрации ЗАТО г. Железногорск</t>
  </si>
  <si>
    <t>Управление городского хозяйства (лесоохранные и лесовосстановительные мероприятия)</t>
  </si>
  <si>
    <t>Управление городского хозяйства (организация пассажирских перевозок)</t>
  </si>
  <si>
    <t>Управление городского хозяйства (водный транспорт )</t>
  </si>
  <si>
    <t>КУМИ ЗАТО Железногорск</t>
  </si>
  <si>
    <t>КУМИ ЗАТО Железногорск (содержание муниципального жилого фонда)</t>
  </si>
  <si>
    <t>Управление городского хозяйства (благоустройство)</t>
  </si>
  <si>
    <t>Управление городского хозяйства (возмещение выпадающих доходов, в соответствии с приказом ФСТ)</t>
  </si>
  <si>
    <t xml:space="preserve">Управление образования </t>
  </si>
  <si>
    <t>МОУ ДОД "Детская школа искусств № 2"</t>
  </si>
  <si>
    <t>МОУ ДОД "ДХШ"</t>
  </si>
  <si>
    <t>МОУ ДОД "ДШИ им. Мусоргского"</t>
  </si>
  <si>
    <t>Управление образования (летняя компания)</t>
  </si>
  <si>
    <t>Управление образования (прочие расходы)</t>
  </si>
  <si>
    <t>Управление образования (расходы за счет предпринимательской деятельности)</t>
  </si>
  <si>
    <t xml:space="preserve"> ДК</t>
  </si>
  <si>
    <t xml:space="preserve"> МУК МВЦ</t>
  </si>
  <si>
    <t xml:space="preserve"> МУК Театр оперетты</t>
  </si>
  <si>
    <t>МУК "ПКиО"</t>
  </si>
  <si>
    <t>МУК ЦД</t>
  </si>
  <si>
    <t>МУК МВЦ (субсидия на мероприятия, предусмотренные краевой целевой программой "Культура Красноярья" на 2007-2009 годы)</t>
  </si>
  <si>
    <t>КУМИ ЗАТО Железногорск  (приобретение медицинского оборудования для родильного дома)</t>
  </si>
  <si>
    <t>КУМИ ЗАТО Железногорск  (приобретение медицинского оборудования для скорой медицинской помощи)</t>
  </si>
  <si>
    <t xml:space="preserve">МУ "ЦСО" </t>
  </si>
  <si>
    <t>МУ "ЦСО"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</si>
  <si>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МУ "ЦСПС и Д"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</si>
  <si>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КУМИ ЗАТО Железногорск (субвенция на переселение граждан)</t>
  </si>
  <si>
    <t>КУМИ ЗАТО Железногорск (субвенция на переселение - остаток прошлых лет)</t>
  </si>
  <si>
    <t>УСЗН Администрации ЗАТО Железногорск (расходы за счет субвенции на оказание единовременной адресной материальной помощи одиноким пенсионерам на текущий ремонт жилья по фактическим ценам, но не более 5,0 тыс.руб.)</t>
  </si>
  <si>
    <t>УСЗН Администрации ЗАТО Железногорск (расходы за счет субвенции на предоставление субсидий для оплаты жилья и коммунальных услуг отдельным категориям граждан в части полномочий субъектов РФ)</t>
  </si>
  <si>
    <t xml:space="preserve">351 00 12 </t>
  </si>
  <si>
    <t>Управление социальной защиты населения администрации ЗАТО Железногорск (расходы за счет субвенции бюджетам муниципальных образований края, направляемые в 2006 году на оплату жилищно-коммунальных услуг отдельным категориям граждан в соответствии Законом Ро</t>
  </si>
  <si>
    <t>102 00 10</t>
  </si>
  <si>
    <t>351 00 11</t>
  </si>
  <si>
    <t>452 00 03</t>
  </si>
  <si>
    <t>442 00 10</t>
  </si>
  <si>
    <t>482 00 10</t>
  </si>
  <si>
    <t>МУ "Управление капитального строительства" (расходы за счет остатка субвенции 2006 года на развитие социальной и инженерной инфраструктуры)</t>
  </si>
  <si>
    <t xml:space="preserve">351 00 11 </t>
  </si>
  <si>
    <t>350 00 11</t>
  </si>
  <si>
    <t>350 00 12</t>
  </si>
  <si>
    <t>63</t>
  </si>
  <si>
    <t>73</t>
  </si>
  <si>
    <t>75</t>
  </si>
  <si>
    <t>76</t>
  </si>
  <si>
    <t>112</t>
  </si>
  <si>
    <t>123</t>
  </si>
  <si>
    <t>130</t>
  </si>
  <si>
    <t>133</t>
  </si>
  <si>
    <t>137</t>
  </si>
  <si>
    <t>140</t>
  </si>
  <si>
    <t>142</t>
  </si>
  <si>
    <t>149</t>
  </si>
  <si>
    <t>150</t>
  </si>
  <si>
    <t>157</t>
  </si>
  <si>
    <t>160</t>
  </si>
  <si>
    <t>МП "ГЖКУ" (субсидия на возмещение выпадающих доходов)</t>
  </si>
  <si>
    <t>МП  "Гортеплоэнерго" (субсидия на возмещение выпадающих доходов)</t>
  </si>
  <si>
    <t>420 00 10</t>
  </si>
  <si>
    <t>Наименование  расходов</t>
  </si>
  <si>
    <t>Коммунальное хозяйство</t>
  </si>
  <si>
    <t xml:space="preserve">Образование </t>
  </si>
  <si>
    <t xml:space="preserve">Социальная политика </t>
  </si>
  <si>
    <t>ВСЕГО РАСХОДОВ</t>
  </si>
  <si>
    <t>КЦСР</t>
  </si>
  <si>
    <t>Органы внутренних дел</t>
  </si>
  <si>
    <t xml:space="preserve"> Жилищное хозяйство</t>
  </si>
  <si>
    <t xml:space="preserve">Жилищно - коммунальное хозяйство </t>
  </si>
  <si>
    <t>Дошкольное образование</t>
  </si>
  <si>
    <t>Общее образование</t>
  </si>
  <si>
    <t>школы</t>
  </si>
  <si>
    <t>внешкольная работа</t>
  </si>
  <si>
    <t>260</t>
  </si>
  <si>
    <t>261</t>
  </si>
  <si>
    <t xml:space="preserve"> МУК театр кукол " Золотой ключик "</t>
  </si>
  <si>
    <t xml:space="preserve">Здравоохранение </t>
  </si>
  <si>
    <t>327</t>
  </si>
  <si>
    <t>Периодическая печать и издательства</t>
  </si>
  <si>
    <t>027</t>
  </si>
  <si>
    <t>Комитет по физкультуре и спорту администрации ЗАТО г. Железногорск</t>
  </si>
  <si>
    <t>Территориальная избирательная комиссия г. Железногорск</t>
  </si>
  <si>
    <t xml:space="preserve"> МУК ЦГБ им. Горького </t>
  </si>
  <si>
    <t>Общегосударственные вопросы</t>
  </si>
  <si>
    <t>0302</t>
  </si>
  <si>
    <t>0300</t>
  </si>
  <si>
    <t>0309</t>
  </si>
  <si>
    <t>0400</t>
  </si>
  <si>
    <t>Национальная экономика</t>
  </si>
  <si>
    <t>0407</t>
  </si>
  <si>
    <t>Лесное хозяйство</t>
  </si>
  <si>
    <t>0408</t>
  </si>
  <si>
    <t>Транспорт</t>
  </si>
  <si>
    <t>0500</t>
  </si>
  <si>
    <t>0501</t>
  </si>
  <si>
    <t>0502</t>
  </si>
  <si>
    <t>0700</t>
  </si>
  <si>
    <t>0701</t>
  </si>
  <si>
    <t>0702</t>
  </si>
  <si>
    <t>0707</t>
  </si>
  <si>
    <t>Молодежная политика и оздоровление детей</t>
  </si>
  <si>
    <t>0709</t>
  </si>
  <si>
    <t>Другие вопросы в области образования</t>
  </si>
  <si>
    <t>0800</t>
  </si>
  <si>
    <t>Культура, кинематография и средства массовой информации</t>
  </si>
  <si>
    <t>0900</t>
  </si>
  <si>
    <t>0901</t>
  </si>
  <si>
    <t>0902</t>
  </si>
  <si>
    <t xml:space="preserve">Спорт и физическая культура </t>
  </si>
  <si>
    <t>0107</t>
  </si>
  <si>
    <t>0113</t>
  </si>
  <si>
    <t>1000</t>
  </si>
  <si>
    <t>1002</t>
  </si>
  <si>
    <t>1003</t>
  </si>
  <si>
    <t>0804</t>
  </si>
  <si>
    <t>0100</t>
  </si>
  <si>
    <t>0103</t>
  </si>
  <si>
    <t>Функционирование законодательных (представительных) органов государственной власти и местного самоуправления</t>
  </si>
  <si>
    <t>КВР</t>
  </si>
  <si>
    <t>КФСР</t>
  </si>
  <si>
    <t>026</t>
  </si>
  <si>
    <t>0104</t>
  </si>
  <si>
    <t>Функционирование Правительства Российской Федерации, высших органов исполнительной власти субъекта Российской Федерации, местных администраций</t>
  </si>
  <si>
    <t>0106</t>
  </si>
  <si>
    <t>Обеспечение деятельности финансовых, налоговых  и таможенных органов и органов надзора</t>
  </si>
  <si>
    <t>Обеспечение проведения выборов и референдумов</t>
  </si>
  <si>
    <t>092</t>
  </si>
  <si>
    <t>097</t>
  </si>
  <si>
    <t>184</t>
  </si>
  <si>
    <t>0115</t>
  </si>
  <si>
    <t>Другие общегосударственные вопросы</t>
  </si>
  <si>
    <t>452</t>
  </si>
  <si>
    <t>0801</t>
  </si>
  <si>
    <t xml:space="preserve">Культура </t>
  </si>
  <si>
    <t>453</t>
  </si>
  <si>
    <t>Другие вопросы в области национальной экономики</t>
  </si>
  <si>
    <t>0411</t>
  </si>
  <si>
    <t>406</t>
  </si>
  <si>
    <t>001 00 00</t>
  </si>
  <si>
    <t>020 00 00</t>
  </si>
  <si>
    <t>070 00 00</t>
  </si>
  <si>
    <t>202 00 00</t>
  </si>
  <si>
    <t>219 00 00</t>
  </si>
  <si>
    <t xml:space="preserve">МУК ЦГДБ им. Гайдара </t>
  </si>
  <si>
    <t>340 00 00</t>
  </si>
  <si>
    <t>350 00 00</t>
  </si>
  <si>
    <t>351 00 00</t>
  </si>
  <si>
    <t>МУ "УКС" (капитальный ремонт)</t>
  </si>
  <si>
    <t>Возврат кредитов</t>
  </si>
  <si>
    <t>092 00 00</t>
  </si>
  <si>
    <t>440 00 00</t>
  </si>
  <si>
    <t>442 00 00</t>
  </si>
  <si>
    <t>443 00 00</t>
  </si>
  <si>
    <t>441 00 00</t>
  </si>
  <si>
    <t>452 00 00</t>
  </si>
  <si>
    <t>432 00 00</t>
  </si>
  <si>
    <t>421 00 00</t>
  </si>
  <si>
    <t>422 00 00</t>
  </si>
  <si>
    <t>423 00 00</t>
  </si>
  <si>
    <t>420 00 00</t>
  </si>
  <si>
    <t>Резервные фонды</t>
  </si>
  <si>
    <t>Предупреждение и ликвидация последствий чрезвычайных ситуаций и стихийных бедствий, гражданская оборона</t>
  </si>
  <si>
    <t>Здравоохранение и спорт</t>
  </si>
  <si>
    <t>197</t>
  </si>
  <si>
    <t>005</t>
  </si>
  <si>
    <t>Мероприятия по гражданской обороне</t>
  </si>
  <si>
    <t>Мероприятия по предупреждению и ликвидации последствий чрезвычайных ситуаций и стихийных бедствий</t>
  </si>
  <si>
    <t xml:space="preserve">Расходы на содержание и обеспечение деятельности </t>
  </si>
  <si>
    <t>вещевое довольствие</t>
  </si>
  <si>
    <t>продовольственное обеспечение</t>
  </si>
  <si>
    <t>военный персонал и сотрудники правоохранительных органов</t>
  </si>
  <si>
    <t>гражданский персонал</t>
  </si>
  <si>
    <t>обеспечение функционирования органов в сфере национальной безопасности и правоохранительной деятельности</t>
  </si>
  <si>
    <t>пособия и компенсации военнослужащим, приравненным к ним лицам, а также уволенным из их числа</t>
  </si>
  <si>
    <t>315 00 00</t>
  </si>
  <si>
    <t>0600</t>
  </si>
  <si>
    <t>Охрана окружающей среды</t>
  </si>
  <si>
    <t>Социальное обеспечение населения</t>
  </si>
  <si>
    <t xml:space="preserve">Национальная безопасность и правоохранительная деятельность </t>
  </si>
  <si>
    <t>351 00 10</t>
  </si>
  <si>
    <t>расходы за счет предпринимательской деятельности</t>
  </si>
  <si>
    <t>примечание</t>
  </si>
  <si>
    <t>469 00 00</t>
  </si>
  <si>
    <t>455</t>
  </si>
  <si>
    <t>482 00 00</t>
  </si>
  <si>
    <t>Управление городского хозяйства администрации ЗАТО Железногорск (дорожно-мостовое хозяйство)</t>
  </si>
  <si>
    <t xml:space="preserve">476 00 00 </t>
  </si>
  <si>
    <t>477 00 00</t>
  </si>
  <si>
    <t>Администрация ЗАТО Железногорск</t>
  </si>
  <si>
    <t>Городской Совет ЗАТО Железногорск</t>
  </si>
  <si>
    <t>Администрация ЗАТО Железногорск (резервный фонд)</t>
  </si>
  <si>
    <t>001 00 10</t>
  </si>
  <si>
    <t>421 00 10</t>
  </si>
  <si>
    <t>424 00 10</t>
  </si>
  <si>
    <t>457 00 10</t>
  </si>
  <si>
    <t>469 00 10</t>
  </si>
  <si>
    <t xml:space="preserve">Администрация ЗАТО Железногорск (здравохранение) </t>
  </si>
  <si>
    <t>0602</t>
  </si>
  <si>
    <t>Охрана растительных и животных видов и среды их обитания</t>
  </si>
  <si>
    <t>410 00 00</t>
  </si>
  <si>
    <t>421 00 01</t>
  </si>
  <si>
    <t>Социальное обслуживание населения</t>
  </si>
  <si>
    <t>501 00 11</t>
  </si>
  <si>
    <t>506 00 11</t>
  </si>
  <si>
    <t>Расходы за счет средств местного бюджета на питание школьников</t>
  </si>
  <si>
    <t>Функционирование высшего должностного лица субъекта Российской Федерации и органа местного самоуправления</t>
  </si>
  <si>
    <t>0102</t>
  </si>
  <si>
    <t>Глава муниципального образования</t>
  </si>
  <si>
    <t>010</t>
  </si>
  <si>
    <t>Председатель представительного органа муниципального образования</t>
  </si>
  <si>
    <t>0105</t>
  </si>
  <si>
    <t>Судебная система</t>
  </si>
  <si>
    <t>070</t>
  </si>
  <si>
    <t>0904</t>
  </si>
  <si>
    <t>Другие вопросы в области здравоохранения и спорта</t>
  </si>
  <si>
    <t>1006</t>
  </si>
  <si>
    <t>Другие вопросы в области социальной политики</t>
  </si>
  <si>
    <t>452 00 01</t>
  </si>
  <si>
    <t>452 00 02</t>
  </si>
  <si>
    <t>411</t>
  </si>
  <si>
    <t>422 00 10</t>
  </si>
  <si>
    <t>505 00 09</t>
  </si>
  <si>
    <t>505 00 13</t>
  </si>
  <si>
    <t>505 00 14</t>
  </si>
  <si>
    <t>505 00 15</t>
  </si>
  <si>
    <t>505 00 20</t>
  </si>
  <si>
    <t>505 00 21</t>
  </si>
  <si>
    <t>505 00 23</t>
  </si>
  <si>
    <t>469 00 11</t>
  </si>
  <si>
    <t>505 00 12</t>
  </si>
  <si>
    <t>431 00 00</t>
  </si>
  <si>
    <t>Депутаты представительного органа муниципального образования</t>
  </si>
  <si>
    <t>Члены избирательной комиссии муниципального образования</t>
  </si>
  <si>
    <t>Проведение выборов в представительные органы муниципального образования</t>
  </si>
  <si>
    <t xml:space="preserve"> вносимые изменения, тыс.руб.</t>
  </si>
  <si>
    <t>МУ "УКС" (жилищное строительство) (остаток субвенции 2005 года)</t>
  </si>
  <si>
    <t>МУ "УКС" (капитальный ремонт) (остаток субвенции 2005 года)</t>
  </si>
  <si>
    <t>443 00 02</t>
  </si>
  <si>
    <t>482 00 01</t>
  </si>
  <si>
    <t>420 00 03</t>
  </si>
  <si>
    <t>506 00 00</t>
  </si>
  <si>
    <t>1</t>
  </si>
  <si>
    <t>2</t>
  </si>
  <si>
    <t>3</t>
  </si>
  <si>
    <t>4</t>
  </si>
  <si>
    <t>№ строки</t>
  </si>
  <si>
    <t>5</t>
  </si>
  <si>
    <t>6</t>
  </si>
  <si>
    <t>7</t>
  </si>
  <si>
    <t>8</t>
  </si>
  <si>
    <t>9</t>
  </si>
  <si>
    <t>10</t>
  </si>
  <si>
    <t>11</t>
  </si>
  <si>
    <t>12</t>
  </si>
  <si>
    <t>13</t>
  </si>
  <si>
    <t>14</t>
  </si>
  <si>
    <t>15</t>
  </si>
  <si>
    <t>16</t>
  </si>
  <si>
    <t>17</t>
  </si>
  <si>
    <t>18</t>
  </si>
  <si>
    <t>19</t>
  </si>
  <si>
    <t>20</t>
  </si>
  <si>
    <t>21</t>
  </si>
  <si>
    <t>22</t>
  </si>
  <si>
    <t>23</t>
  </si>
  <si>
    <t>24</t>
  </si>
  <si>
    <t>25</t>
  </si>
  <si>
    <t>26</t>
  </si>
  <si>
    <t>28</t>
  </si>
  <si>
    <t>29</t>
  </si>
  <si>
    <t>30</t>
  </si>
  <si>
    <t>31</t>
  </si>
  <si>
    <t>33</t>
  </si>
  <si>
    <t>34</t>
  </si>
  <si>
    <t>35</t>
  </si>
  <si>
    <t>36</t>
  </si>
  <si>
    <t>45</t>
  </si>
  <si>
    <t>46</t>
  </si>
  <si>
    <t>47</t>
  </si>
  <si>
    <t>48</t>
  </si>
  <si>
    <t>49</t>
  </si>
  <si>
    <t>50</t>
  </si>
  <si>
    <t>52</t>
  </si>
  <si>
    <t>53</t>
  </si>
  <si>
    <t>54</t>
  </si>
  <si>
    <t>55</t>
  </si>
  <si>
    <t>56</t>
  </si>
  <si>
    <t>57</t>
  </si>
  <si>
    <t>58</t>
  </si>
  <si>
    <t>59</t>
  </si>
  <si>
    <t>60</t>
  </si>
  <si>
    <t>61</t>
  </si>
  <si>
    <t>62</t>
  </si>
  <si>
    <t>64</t>
  </si>
  <si>
    <t>65</t>
  </si>
  <si>
    <t>66</t>
  </si>
  <si>
    <t>67</t>
  </si>
  <si>
    <t>69</t>
  </si>
  <si>
    <t>70</t>
  </si>
  <si>
    <t>71</t>
  </si>
  <si>
    <t>72</t>
  </si>
  <si>
    <t>74</t>
  </si>
  <si>
    <t>77</t>
  </si>
  <si>
    <t>78</t>
  </si>
  <si>
    <t>80</t>
  </si>
  <si>
    <t>81</t>
  </si>
  <si>
    <t>82</t>
  </si>
  <si>
    <t>83</t>
  </si>
  <si>
    <t>84</t>
  </si>
  <si>
    <t>85</t>
  </si>
  <si>
    <t>86</t>
  </si>
  <si>
    <t>87</t>
  </si>
  <si>
    <t>88</t>
  </si>
  <si>
    <t>89</t>
  </si>
  <si>
    <t>90</t>
  </si>
  <si>
    <t>91</t>
  </si>
  <si>
    <t>92</t>
  </si>
  <si>
    <t>93</t>
  </si>
  <si>
    <t>94</t>
  </si>
  <si>
    <t>95</t>
  </si>
  <si>
    <t>96</t>
  </si>
  <si>
    <t>97</t>
  </si>
  <si>
    <t>99</t>
  </si>
  <si>
    <t>100</t>
  </si>
  <si>
    <t>101</t>
  </si>
  <si>
    <t>102</t>
  </si>
  <si>
    <t>103</t>
  </si>
  <si>
    <t>104</t>
  </si>
  <si>
    <t>105</t>
  </si>
  <si>
    <t>106</t>
  </si>
  <si>
    <t>107</t>
  </si>
  <si>
    <t>108</t>
  </si>
  <si>
    <t>109</t>
  </si>
  <si>
    <t>110</t>
  </si>
  <si>
    <t>113</t>
  </si>
  <si>
    <t>114</t>
  </si>
  <si>
    <t>115</t>
  </si>
  <si>
    <t>116</t>
  </si>
  <si>
    <t>117</t>
  </si>
  <si>
    <t>118</t>
  </si>
  <si>
    <t>119</t>
  </si>
  <si>
    <t>120</t>
  </si>
  <si>
    <t>121</t>
  </si>
  <si>
    <t>122</t>
  </si>
  <si>
    <t>124</t>
  </si>
  <si>
    <t>125</t>
  </si>
  <si>
    <t>126</t>
  </si>
  <si>
    <t>127</t>
  </si>
  <si>
    <t>128</t>
  </si>
  <si>
    <t>129</t>
  </si>
  <si>
    <t>131</t>
  </si>
  <si>
    <t>132</t>
  </si>
  <si>
    <t>134</t>
  </si>
  <si>
    <t>135</t>
  </si>
  <si>
    <t>136</t>
  </si>
  <si>
    <t>138</t>
  </si>
  <si>
    <t>139</t>
  </si>
  <si>
    <t>141</t>
  </si>
  <si>
    <t>143</t>
  </si>
  <si>
    <t>144</t>
  </si>
  <si>
    <t>145</t>
  </si>
  <si>
    <t>146</t>
  </si>
  <si>
    <t>148</t>
  </si>
  <si>
    <t>151</t>
  </si>
  <si>
    <t>152</t>
  </si>
  <si>
    <t>153</t>
  </si>
  <si>
    <t>154</t>
  </si>
  <si>
    <t>155</t>
  </si>
  <si>
    <t>156</t>
  </si>
  <si>
    <t>158</t>
  </si>
  <si>
    <t>159</t>
  </si>
  <si>
    <t>191</t>
  </si>
  <si>
    <t>193</t>
  </si>
  <si>
    <t>194</t>
  </si>
  <si>
    <t>195</t>
  </si>
  <si>
    <t>196</t>
  </si>
  <si>
    <t>211</t>
  </si>
  <si>
    <t>220</t>
  </si>
  <si>
    <t>0112</t>
  </si>
  <si>
    <t>Обслуживание государственного и муниципального долга</t>
  </si>
  <si>
    <t>Процентные платежи по долговым обязательствам</t>
  </si>
  <si>
    <t>065 00 00</t>
  </si>
  <si>
    <t xml:space="preserve">065 00 00 </t>
  </si>
  <si>
    <t>МУ "УКС" (расходы за счет субвенции на развитие социальной и инженерной инфраструктуры в 2006 году)</t>
  </si>
  <si>
    <t>235</t>
  </si>
  <si>
    <t>218 00 00</t>
  </si>
  <si>
    <t>98</t>
  </si>
  <si>
    <t>505 00 10</t>
  </si>
  <si>
    <t>505 00 11</t>
  </si>
  <si>
    <t>795 00 00</t>
  </si>
  <si>
    <t>102 00 01</t>
  </si>
  <si>
    <t>421 00 05</t>
  </si>
  <si>
    <t>440 00 03</t>
  </si>
  <si>
    <t>111</t>
  </si>
  <si>
    <t>МУ "УКС" (кап.ремонт инфекционного корпуса)</t>
  </si>
  <si>
    <t>470 00 00</t>
  </si>
  <si>
    <t>МУ "УКС" (кредиторская задолженность по состоянию на 01.01.2006 года на капитальное строительство дома 9/6 в п.Подгорный) (ПР) (В)</t>
  </si>
  <si>
    <t>МУ "УКС" (кредиторская задолженность по состоянию на 01.01.2006 года на капитальный ремонт д/к № 54) (ПР) (В)</t>
  </si>
  <si>
    <t>442 00 03</t>
  </si>
  <si>
    <t>МУ "УКС" (капитальный ремонт) (ПР) (В)</t>
  </si>
  <si>
    <t>Перераспределение субвенции на развитие социальной и инженерной инфраструктуры</t>
  </si>
  <si>
    <t>79</t>
  </si>
  <si>
    <t xml:space="preserve"> расходы на 2007 год, тыс.руб.</t>
  </si>
  <si>
    <t>Администрация ЗАТО Железногорск (расходы за счет субвенции на осуществление государствных полномочий по составлению (изменению, дополнений) списков кандидатов в присяжные заседатели федеральных судов общей юрисдикции в РФ)</t>
  </si>
  <si>
    <t>школы (расходы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</si>
  <si>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Расходы за счет субвенции на реализацию государственных полномочий по обеспечению питанием детей, обучающихся в муниципальных общеобразовательных учреждениях без взимания платы в соответствии с Законом края "О защите прав ребенка".</t>
  </si>
  <si>
    <t>Финансовое управление Администрации ЗАТО Железногорск</t>
  </si>
  <si>
    <t>МУ "Управление капитального строительства"</t>
  </si>
  <si>
    <t xml:space="preserve"> МУК ДК "Старт"</t>
  </si>
  <si>
    <t>Расходы за счет субвенции на реализацию Закона края "О наделении органов местного самоуправления государственными полномочиями по исполнению функций комиссий по делам несовершенолетних и защите их прав"</t>
  </si>
  <si>
    <t>школы-интернаты</t>
  </si>
  <si>
    <t>521</t>
  </si>
  <si>
    <t>Администрация ЗАТО Железногорск (расходы на программу развития малого предпринимательства в ЗАТО Железногорск на 2007-2009 годы)</t>
  </si>
  <si>
    <t>Администрация ЗАТО Железногорск (расходы на реализацию программы обеспечения жильем молодых семей в ЗАТО Железногорск на 2006 - 2008 годы")</t>
  </si>
  <si>
    <t>Администрация ЗАТО Железногорск (расходы на муниципальную программу молодежной политики ЗАТО Железногорск на 2007 год)</t>
  </si>
  <si>
    <t>345 00 00</t>
  </si>
  <si>
    <t>32</t>
  </si>
  <si>
    <t>44</t>
  </si>
  <si>
    <t>51</t>
  </si>
  <si>
    <t>001 00 11</t>
  </si>
  <si>
    <t>001 00 12</t>
  </si>
  <si>
    <t>421 00 11</t>
  </si>
  <si>
    <t>421 00 12</t>
  </si>
  <si>
    <t>505 00 16</t>
  </si>
  <si>
    <t>505 00 17</t>
  </si>
  <si>
    <t>505 00 18</t>
  </si>
  <si>
    <t>505 00 19</t>
  </si>
  <si>
    <t>505 00 22</t>
  </si>
  <si>
    <t>441 00 10</t>
  </si>
  <si>
    <t>УСЗН Администрации ЗАТО Железногорск (расходы на реализацию Программы ЗАТО Железногорск "Старшее поколение" на 2007 - 2009 годы)</t>
  </si>
  <si>
    <t>УСЗН Администрации ЗАТО 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</si>
  <si>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МУ "Управление капитального строительства" (расходы за счет субвенции на развитие социальной и инженерной инфраструктуры в 2007 году)</t>
  </si>
  <si>
    <t>УСЗН Администрации ЗАТО Железногорск (расходы на содержание отдела жилищных субсидий)</t>
  </si>
  <si>
    <t>001 00 13</t>
  </si>
  <si>
    <t>КУМИ ЗАТО Железногорск (расходы за счет субвенции бюджетам муниципальных образований края на реализацию Закона края от 06.07.06 № 19-5013 "О порядке обеспечения жильем ветеранов, инвалидов и семей, имеющих детей-инвалидов, нуждающихся в улучшении жилищных условий")</t>
  </si>
  <si>
    <t>Финансовое управление Администрации ЗАТО Железногорск (расходы на возмещение затрат МП "Нега", связанных с применением регулируемых цен на банные услуги)</t>
  </si>
  <si>
    <t>Финансовое управление Администрации ЗАТО Железногорск (расходы на компенсацию выпадающих доходов организаций жилищно-коммунального комплекса,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 изменения размера платы граждан за коммунальные услуги и возникших в 2006 году в результате несоответствия производственной программы по тепловой энергии, предъявляемой МП "Гортеплоэнерго" обслуживающим жилищный фонд организациям коммунального комплекса и оплачиваемой населением в пределах нормативов потребления коммунальных услуг, установленных на территории ЗАТО Железногорск)</t>
  </si>
  <si>
    <t>Управление образования (расходы за счет субвенции на оплату за содержание в муниципальных дошкольных образовательных учреждениях (группах) детей, у которых по заключению медицинских учреждений, выявлены недостатки в физическом и психическом развитии, а также детей, находящихся в турбекульзных детских дошкольных учреждениях, в соответствии с Законом края "О защите прав ребенка")</t>
  </si>
  <si>
    <t>Расходы за счет субвенции на финансовое обеспечение государственных гарантий прав граждан на получение общедоступного и бесплатного начального общ., средн.(полного) общ.образования в общеобразовательных учреждениях края, том числе негосударственных образовательных учреждениях прошедшие государственную аккредитацию и реализующих основ.общеобразовательные программы, в размере необходимых для реализации основ.общеобразоват.программ, в соответствии с Законом РФ "Об образовании"</t>
  </si>
  <si>
    <t>Управление образования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</si>
  <si>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Администрация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t>
  </si>
  <si>
    <t>Финансовое управление Администрации ЗАТО Железногорск (субсидии МП "КОСС" на возмещение затрат, связанных с содержанием спортивных сооружений, организацией спортивно-массовых мероприятий в рамках программы "Развитие физической культуры и спорта и формирование здорового образа жизни в ЗАТО Железногорск на 2007 год")</t>
  </si>
  <si>
    <t>УСЗН Администрации ЗАТО Железногорск (расходы за счет субвенции на предоставление субсидий  гражданам в качестве помощи для оплаты жилья и коммунальных услуг с учетом их доходов в соответствии со ст.11 Закона края "О социальной поддержке населения при оплате жилья и коммунальных услуг")</t>
  </si>
  <si>
    <t>УСЗН Администрации ЗАТО Железногорск (расходы за счет субвенции на оказание единовременной адресной материальной помощи гражданам, находящимся в трудной жизненной ситуации,в размере не более 5,0 тыс.рублей на человека на основании решений органов местного самоуправления муниципальных районов и городский округов края)</t>
  </si>
  <si>
    <t>УСЗН Администрации ЗАТО Железногорск (расходы за счет субвенции на доплату к пенсии по случаю потери кормильца детям военослужащих, погибших (умерших) в период прохождения военной службы, в соответствии с Законом края от 20.12.05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</si>
  <si>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УСЗН Администрации ЗАТО Железногорск (расходы за счет субвенции на реализацию Закона края от 20.12.05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реалибилитированных лиц и лиц, признанных пострадавшими от политических репрессий", за исключением льгот по оплате жилищно-коммунальных услуг)</t>
  </si>
  <si>
    <t>УСЗН Администрации ЗАТО Железногорск (расходы за счет субвенции на реализацию Закона края от 20.12.05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</si>
  <si>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УСЗН Администрации ЗАТО Железногорск (расходы за счет субвенции бюджетам муниципальных образований края, направляемые в 2007 году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</si>
  <si>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УСЗН Администрации ЗАТО Железногорск (расходы за счет субвенции на реализацию Закона края от 27.12.05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t>
  </si>
  <si>
    <t>УСЗН Администрации ЗАТО Железногорск (расходы за счет субвенции на финансирование расходов с предоставлением отдельным категориям граждан мер социальной поддержки, установленных законодательством РФ, в форме субсидий для оплаты жилья и коммунальных услуг в соответствии с Законом края от 27.12.05 №17-4395)</t>
  </si>
  <si>
    <t>УСЗН Администрации ЗАТО Железногорск(расходы за счет субвенции на реализацию Закона края от 27.12.05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жилищно-коммунальных услуг)</t>
  </si>
  <si>
    <t>УСЗН Администрации ЗАТО 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</si>
  <si>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351 00 09</t>
  </si>
  <si>
    <t>505 00 24</t>
  </si>
  <si>
    <t>505 00 25</t>
  </si>
  <si>
    <t>505 00 26</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</si>
  <si>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ежемесячные денежные выплаты на проезд детей школьного возраста в размере 70 рублей)</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</si>
  <si>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выплату ежегодного пособия на ребенка школьного возраста в размере 1000 рублей)</t>
  </si>
  <si>
    <t>УСЗН Администрации ЗАТО Железногорск (расходы за счет субвенции для обеспечения компенсационных выплат родителям или опекунам, фактически осуществлющим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</si>
  <si>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505 00 29</t>
  </si>
  <si>
    <t>174</t>
  </si>
  <si>
    <t>175</t>
  </si>
  <si>
    <t>176</t>
  </si>
  <si>
    <t>177</t>
  </si>
  <si>
    <t>Увеличение бюджетных ассигнований в соответствии с уведомлением Департамента финансов Красноярского края от 22.01.2007 № 01-29</t>
  </si>
  <si>
    <t>В связи с передачей с 01.03.2007 одной штатной единицы социального работника из МУ "ЦСО" в МУ "ЦСПСиД"</t>
  </si>
  <si>
    <t>253</t>
  </si>
  <si>
    <t>МУ "УКС" (капитальный ремонт УВД)</t>
  </si>
  <si>
    <t>МУ "УКС" (ремонт здания бани)</t>
  </si>
  <si>
    <t>939,70162</t>
  </si>
  <si>
    <t>МУ "УКС" (капитальный ремонт спорт.сооружений)</t>
  </si>
  <si>
    <t>На оплату кредиторской задолженности по состоянию на 01.01.2007</t>
  </si>
  <si>
    <t>Финансовое управление Администрации ЗАТО Железногорск (на возмещение затрат МП "ОТРП", связанных с опубликованием муниципальных правовых актов , обсуждением проектов муниципальных правовых актов по вопросам местного значения, доведением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в соответствии с соглашением заключенным с Администрацией ЗАТО Железногорск)</t>
  </si>
  <si>
    <t>МОУ "Детский дом"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</si>
  <si>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Увеличение бюджетных ассигнований в соответствии с уведомлением Департамента финансов Красноярского края от 22.01.2007 № 01-26</t>
  </si>
  <si>
    <t>440 00 02</t>
  </si>
  <si>
    <t>кредиторка УКС</t>
  </si>
  <si>
    <t>остатки 2006 УКС</t>
  </si>
  <si>
    <t>уведомления 2007</t>
  </si>
  <si>
    <t>Оплата кредиторской задолженности по состоянию на 01.01.2007</t>
  </si>
  <si>
    <t>178</t>
  </si>
  <si>
    <t>179</t>
  </si>
  <si>
    <t>180</t>
  </si>
  <si>
    <t>181</t>
  </si>
  <si>
    <t>182</t>
  </si>
  <si>
    <t>183</t>
  </si>
  <si>
    <t>185</t>
  </si>
  <si>
    <t>186</t>
  </si>
  <si>
    <t xml:space="preserve">На содержание вновь созданного МУ "Управление имущественным комплексом", для сохранности имущественного комплекса кондитерской фабрики и содержания внутренних коммуникаций и оборудования </t>
  </si>
  <si>
    <t>остаток субвенции по состоянию на 01.01.2006 года на развитие социальной и инженерной инфраструктуры</t>
  </si>
  <si>
    <t>Управление образования (субсидия на устройство быстровозводимых крытых спортивных площадок на территории образовательных учреждений)</t>
  </si>
  <si>
    <t>Расходы за счет осуществления предпринимательской деятельности</t>
  </si>
  <si>
    <t>Увеличение бюджетных ассигнований в соответствии с уведомлением Департамента финансов Красноярского края от 07.02.2007 № 01-25</t>
  </si>
  <si>
    <t xml:space="preserve">остаток субвенции по состоянию на 01.01.2007 </t>
  </si>
  <si>
    <t xml:space="preserve">остаток субвенции по состоянию на 01.01.2007 года </t>
  </si>
  <si>
    <t>83,547 тыс.руб. - в связи с передачей с 01.03.2007 одной штатной единицы социального работника из МУ "ЦСО" в МУ "ЦСПСиД", 0,92119 тыс.руб. - остаток субвенции по состоянию на 01.01.2007</t>
  </si>
  <si>
    <t>Управление городского хозяйства (содержание муниципального жилого фонда)</t>
  </si>
  <si>
    <t xml:space="preserve">остатки 2006 </t>
  </si>
  <si>
    <t>Управление образования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</si>
  <si>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420 00 12</t>
  </si>
  <si>
    <t>421 00 14</t>
  </si>
  <si>
    <t>остаток субвенции по состоянию на 01.01.2006 года на капитальные вложения</t>
  </si>
  <si>
    <t>МУ "УКС" (капитальный ремонт школ 95,103)</t>
  </si>
  <si>
    <t>МУ "УКС" (капитальный ремонт д/к 13,31,60)</t>
  </si>
  <si>
    <t>421 00 15</t>
  </si>
  <si>
    <t>Уточнена сумма на содержание УСЗН Администрации ЗАТО Железногорск</t>
  </si>
  <si>
    <t xml:space="preserve">Увеличение бюджетных ассигнований в соответствии с уведомлением Департамента финансов Красноярского края </t>
  </si>
  <si>
    <t>Финансовое управление Администрации ЗАТО Железногорск (процентные платежи по муниципальному долгу)</t>
  </si>
  <si>
    <t>В связи с переводом охраника здания администрации в Управление ОБ и режима</t>
  </si>
  <si>
    <t>КУМИ ЗАТО Железногорск (взнос в уставный капитал МУ "Управление имущественным комплексом")</t>
  </si>
  <si>
    <t>102 00 12</t>
  </si>
  <si>
    <t>216</t>
  </si>
  <si>
    <t>187</t>
  </si>
  <si>
    <t>188</t>
  </si>
  <si>
    <t>189</t>
  </si>
  <si>
    <t>190</t>
  </si>
  <si>
    <t>УСЗН Администрации ЗАТО Железногорск (субсидий на оплату жилого помещения и коммунальных услуг гражданам, являющимся нанимателями жилых помещений в общежитиях муниципального жилищного фонда)</t>
  </si>
  <si>
    <t>505 00 30</t>
  </si>
  <si>
    <t>192</t>
  </si>
  <si>
    <t>Субсидии  на частичное финансирование (возмещение) расходов на оплату труда муниципальных служащих</t>
  </si>
  <si>
    <t>001 00 14</t>
  </si>
  <si>
    <t xml:space="preserve">Перераспределение средств </t>
  </si>
  <si>
    <t>420 00 13</t>
  </si>
  <si>
    <t xml:space="preserve">471 00 02 </t>
  </si>
  <si>
    <t>Расходы бюджета ЗАТО Железногорск на 2007 год по распорядителям и получателям бюджетных средств в рамках разделов, подразделов, целевых статей расходов, видов расходов классификации расходов бюджета Российской Федерации</t>
  </si>
  <si>
    <t>Приложение № 6</t>
  </si>
  <si>
    <t>к решению городского Совета</t>
  </si>
  <si>
    <t>"Приложение № 6</t>
  </si>
  <si>
    <t>от 12.12.2006 № 22-134Р"</t>
  </si>
  <si>
    <t>МУ "УКС" (коммунальное строительство) (остаток субвенции 2005 года)</t>
  </si>
  <si>
    <t>351 00 15</t>
  </si>
  <si>
    <t>Управление городского хозяйства (расходы на программу "Обеспечение контроля за санитарно-эпидемиологическим, радиационным и экологическим состоянием территории ЗАТО Железногорск на 2007-2009 годы")</t>
  </si>
  <si>
    <t>Финансовое управление Администрации ЗАТО Железногорск (исполнение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</si>
  <si>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 xml:space="preserve">Управление городского хозяйства </t>
  </si>
  <si>
    <t>УСЗН Администрации ЗАТО Железногорск ()</t>
  </si>
  <si>
    <t xml:space="preserve">Администрация ЗАТО Железногорск (расходы за счет субвенции на реализацию Закона края по организации содержания, выхаживания и воспитания детей в возрасте до 4-х лет оставшихся без попечения родителей) </t>
  </si>
  <si>
    <t>к решению Совета депутатов</t>
  </si>
  <si>
    <t>предприним</t>
  </si>
  <si>
    <t>от 29.03.2007 № 24-145P</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</si>
</sst>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 numFmtId="173" formatCode="#,##0.00_ ;\-#,##0.00\ "/>
    <numFmt numFmtId="174" formatCode="#,##0.000_ ;\-#,##0.000\ "/>
    <numFmt numFmtId="175" formatCode="#,##0.0_ ;\-#,##0.0\ "/>
    <numFmt numFmtId="176" formatCode="#,##0_ ;\-#,##0\ "/>
    <numFmt numFmtId="177" formatCode="0.0"/>
    <numFmt numFmtId="178" formatCode="#,##0.0"/>
    <numFmt numFmtId="179" formatCode="0.0000"/>
    <numFmt numFmtId="180" formatCode="0.000"/>
    <numFmt numFmtId="181" formatCode="0.00000"/>
    <numFmt numFmtId="182" formatCode="0.000000"/>
    <numFmt numFmtId="183" formatCode="#,##0.0000_ ;\-#,##0.0000\ "/>
    <numFmt numFmtId="184" formatCode="0.0000000"/>
    <numFmt numFmtId="185" formatCode="0.00000000"/>
    <numFmt numFmtId="186" formatCode="0.000000000"/>
    <numFmt numFmtId="187" formatCode="0.0000000000"/>
    <numFmt numFmtId="188" formatCode="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
  </numFmts>
  <fonts count="1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1"/>
      <name val="Times New Roman"/>
      <family val="1"/>
    </font>
    <font>
      <sz val="18"/>
      <name val="Times New Roman"/>
      <family val="1"/>
    </font>
    <font>
      <u val="single"/>
      <sz val="7"/>
      <color indexed="12"/>
      <name val="Arial"/>
      <family val="0"/>
    </font>
    <font>
      <u val="single"/>
      <sz val="7"/>
      <color indexed="36"/>
      <name val="Arial"/>
      <family val="0"/>
    </font>
    <font>
      <i/>
      <sz val="12"/>
      <name val="Times New Roman"/>
      <family val="1"/>
    </font>
    <font>
      <i/>
      <sz val="12.5"/>
      <name val="Times New Roman"/>
      <family val="1"/>
    </font>
    <font>
      <sz val="12.5"/>
      <name val="Times New Roman"/>
      <family val="1"/>
    </font>
    <font>
      <b/>
      <i/>
      <sz val="12.5"/>
      <name val="Times New Roman"/>
      <family val="1"/>
    </font>
    <font>
      <sz val="10"/>
      <name val="Times New Roman"/>
      <family val="1"/>
    </font>
    <font>
      <b/>
      <sz val="10"/>
      <name val="Times New Roman"/>
      <family val="1"/>
    </font>
    <font>
      <i/>
      <sz val="10"/>
      <name val="Times New Roman"/>
      <family val="1"/>
    </font>
  </fonts>
  <fills count="2">
    <fill>
      <patternFill/>
    </fill>
    <fill>
      <patternFill patternType="gray125"/>
    </fill>
  </fills>
  <borders count="13">
    <border>
      <left/>
      <right/>
      <top/>
      <bottom/>
      <diagonal/>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0" xfId="0" applyFont="1" applyFill="1" applyAlignment="1">
      <alignment/>
    </xf>
    <xf numFmtId="0" fontId="7" fillId="0" borderId="0" xfId="0" applyFont="1" applyFill="1" applyAlignment="1">
      <alignment horizontal="center" vertical="center" wrapText="1"/>
    </xf>
    <xf numFmtId="0" fontId="4" fillId="0" borderId="0" xfId="0" applyFont="1" applyFill="1" applyBorder="1" applyAlignment="1">
      <alignment/>
    </xf>
    <xf numFmtId="49" fontId="10" fillId="0" borderId="3"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181" fontId="4" fillId="0" borderId="7" xfId="0" applyNumberFormat="1" applyFont="1" applyFill="1" applyBorder="1" applyAlignment="1">
      <alignment horizontal="center" vertical="center"/>
    </xf>
    <xf numFmtId="181" fontId="4" fillId="0" borderId="0" xfId="0" applyNumberFormat="1" applyFont="1" applyFill="1" applyAlignment="1">
      <alignment/>
    </xf>
    <xf numFmtId="180" fontId="4" fillId="0" borderId="0" xfId="0" applyNumberFormat="1" applyFont="1" applyFill="1" applyAlignment="1">
      <alignment horizontal="center"/>
    </xf>
    <xf numFmtId="49" fontId="11" fillId="0" borderId="3"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 fontId="11" fillId="0" borderId="8"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1" fontId="13"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81" fontId="12" fillId="0" borderId="7"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181" fontId="4" fillId="0" borderId="0" xfId="0" applyNumberFormat="1" applyFont="1" applyFill="1" applyAlignment="1">
      <alignment horizontal="center"/>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0" fontId="5" fillId="0" borderId="8" xfId="0" applyFont="1" applyFill="1" applyBorder="1" applyAlignment="1">
      <alignment horizontal="justify" vertical="center" wrapText="1"/>
    </xf>
    <xf numFmtId="0" fontId="4" fillId="0" borderId="2" xfId="0" applyFont="1" applyFill="1" applyBorder="1" applyAlignment="1">
      <alignment horizontal="justify" vertical="center" wrapText="1"/>
    </xf>
    <xf numFmtId="195" fontId="5" fillId="0" borderId="2" xfId="0" applyNumberFormat="1" applyFont="1" applyFill="1" applyBorder="1" applyAlignment="1">
      <alignment horizontal="center" vertical="center"/>
    </xf>
    <xf numFmtId="195" fontId="11" fillId="0" borderId="2" xfId="0" applyNumberFormat="1" applyFont="1" applyFill="1" applyBorder="1" applyAlignment="1">
      <alignment horizontal="center" vertical="center"/>
    </xf>
    <xf numFmtId="195" fontId="4" fillId="0" borderId="2" xfId="0" applyNumberFormat="1" applyFont="1" applyFill="1" applyBorder="1" applyAlignment="1">
      <alignment horizontal="center" vertical="center"/>
    </xf>
    <xf numFmtId="195" fontId="4" fillId="0" borderId="4" xfId="0" applyNumberFormat="1" applyFont="1" applyFill="1" applyBorder="1" applyAlignment="1">
      <alignment horizontal="center" vertical="center"/>
    </xf>
    <xf numFmtId="195" fontId="11" fillId="0" borderId="3" xfId="0" applyNumberFormat="1" applyFont="1" applyFill="1" applyBorder="1" applyAlignment="1">
      <alignment horizontal="center" vertical="center"/>
    </xf>
    <xf numFmtId="195" fontId="10" fillId="0" borderId="2" xfId="0" applyNumberFormat="1" applyFont="1" applyFill="1" applyBorder="1" applyAlignment="1">
      <alignment horizontal="center" vertical="center"/>
    </xf>
    <xf numFmtId="195" fontId="4" fillId="0" borderId="3" xfId="0" applyNumberFormat="1" applyFont="1" applyFill="1" applyBorder="1" applyAlignment="1">
      <alignment horizontal="center" vertical="center"/>
    </xf>
    <xf numFmtId="195" fontId="11"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181" fontId="4" fillId="0" borderId="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49" fontId="11" fillId="0" borderId="2" xfId="0" applyNumberFormat="1" applyFont="1" applyFill="1" applyBorder="1" applyAlignment="1">
      <alignment horizontal="justify" vertical="center" wrapText="1"/>
    </xf>
    <xf numFmtId="0" fontId="4" fillId="0" borderId="2" xfId="0" applyFont="1" applyFill="1" applyBorder="1" applyAlignment="1">
      <alignment vertical="center" wrapText="1"/>
    </xf>
    <xf numFmtId="189" fontId="4" fillId="0" borderId="2" xfId="0" applyNumberFormat="1" applyFont="1" applyFill="1" applyBorder="1" applyAlignment="1">
      <alignment horizontal="justify" vertical="center" wrapText="1"/>
    </xf>
    <xf numFmtId="49" fontId="5" fillId="0" borderId="2" xfId="0" applyNumberFormat="1" applyFont="1" applyFill="1" applyBorder="1" applyAlignment="1">
      <alignment horizontal="justify" vertical="center" wrapText="1"/>
    </xf>
    <xf numFmtId="189" fontId="6" fillId="0" borderId="2" xfId="0" applyNumberFormat="1" applyFont="1" applyFill="1" applyBorder="1" applyAlignment="1">
      <alignment horizontal="justify" vertical="center" wrapText="1"/>
    </xf>
    <xf numFmtId="49"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justify" vertical="center" wrapText="1"/>
    </xf>
    <xf numFmtId="0" fontId="11" fillId="0" borderId="2" xfId="0" applyFont="1" applyFill="1" applyBorder="1" applyAlignment="1">
      <alignment horizontal="justify"/>
    </xf>
    <xf numFmtId="11" fontId="4" fillId="0" borderId="2" xfId="0" applyNumberFormat="1" applyFont="1" applyFill="1" applyBorder="1" applyAlignment="1">
      <alignment horizontal="justify" vertical="center" wrapText="1"/>
    </xf>
    <xf numFmtId="189" fontId="4" fillId="0" borderId="2" xfId="0" applyNumberFormat="1" applyFont="1" applyFill="1" applyBorder="1" applyAlignment="1" applyProtection="1">
      <alignment horizontal="justify" vertical="center" wrapText="1"/>
      <protection locked="0"/>
    </xf>
    <xf numFmtId="49" fontId="5" fillId="0" borderId="2" xfId="0" applyNumberFormat="1" applyFont="1" applyFill="1" applyBorder="1" applyAlignment="1">
      <alignment horizontal="justify" vertical="center"/>
    </xf>
    <xf numFmtId="0" fontId="4" fillId="0" borderId="2" xfId="0" applyFont="1" applyFill="1" applyBorder="1" applyAlignment="1">
      <alignment/>
    </xf>
    <xf numFmtId="0" fontId="4" fillId="0" borderId="2" xfId="0" applyFont="1" applyFill="1" applyBorder="1" applyAlignment="1">
      <alignment wrapText="1"/>
    </xf>
    <xf numFmtId="0" fontId="14" fillId="0" borderId="0" xfId="0" applyFont="1" applyFill="1" applyAlignment="1">
      <alignment/>
    </xf>
    <xf numFmtId="0" fontId="14" fillId="0" borderId="0" xfId="0" applyFont="1" applyFill="1" applyAlignment="1">
      <alignment horizontal="center" vertical="center" wrapText="1"/>
    </xf>
    <xf numFmtId="0" fontId="14" fillId="0" borderId="2" xfId="0" applyFont="1" applyFill="1" applyBorder="1" applyAlignment="1">
      <alignment/>
    </xf>
    <xf numFmtId="0" fontId="11" fillId="0" borderId="2" xfId="0" applyFont="1" applyFill="1" applyBorder="1" applyAlignment="1">
      <alignment/>
    </xf>
    <xf numFmtId="0" fontId="14" fillId="0" borderId="2" xfId="0" applyFont="1" applyFill="1" applyBorder="1" applyAlignment="1">
      <alignment vertical="center" wrapText="1"/>
    </xf>
    <xf numFmtId="0" fontId="12" fillId="0" borderId="3" xfId="0" applyFont="1" applyFill="1" applyBorder="1" applyAlignment="1">
      <alignment/>
    </xf>
    <xf numFmtId="0" fontId="16" fillId="0" borderId="2" xfId="0" applyFont="1" applyFill="1" applyBorder="1" applyAlignment="1">
      <alignment/>
    </xf>
    <xf numFmtId="0" fontId="14" fillId="0" borderId="3" xfId="0" applyFont="1" applyFill="1" applyBorder="1" applyAlignment="1">
      <alignment vertical="center" wrapText="1"/>
    </xf>
    <xf numFmtId="0" fontId="12" fillId="0" borderId="6" xfId="0" applyFont="1" applyFill="1" applyBorder="1" applyAlignment="1">
      <alignment/>
    </xf>
    <xf numFmtId="0" fontId="14" fillId="0" borderId="6" xfId="0" applyFont="1" applyFill="1" applyBorder="1" applyAlignment="1">
      <alignment/>
    </xf>
    <xf numFmtId="0" fontId="14" fillId="0" borderId="2" xfId="0" applyFont="1" applyFill="1" applyBorder="1" applyAlignment="1">
      <alignment wrapText="1"/>
    </xf>
    <xf numFmtId="0" fontId="14" fillId="0" borderId="2" xfId="0" applyFont="1" applyFill="1" applyBorder="1" applyAlignment="1">
      <alignment horizontal="left" vertical="center" wrapText="1"/>
    </xf>
    <xf numFmtId="0" fontId="12" fillId="0" borderId="2" xfId="0" applyFont="1" applyFill="1" applyBorder="1" applyAlignment="1">
      <alignment/>
    </xf>
    <xf numFmtId="0" fontId="14" fillId="0" borderId="0" xfId="0" applyFont="1" applyFill="1" applyBorder="1" applyAlignment="1">
      <alignment/>
    </xf>
    <xf numFmtId="0" fontId="14" fillId="0" borderId="2" xfId="0" applyFont="1" applyFill="1" applyBorder="1" applyAlignment="1">
      <alignment horizontal="center" vertical="center" wrapText="1"/>
    </xf>
    <xf numFmtId="0" fontId="15" fillId="0" borderId="2" xfId="0" applyFont="1" applyFill="1" applyBorder="1" applyAlignment="1">
      <alignment/>
    </xf>
    <xf numFmtId="49" fontId="14" fillId="0" borderId="0" xfId="0" applyNumberFormat="1" applyFont="1" applyFill="1" applyAlignment="1">
      <alignment/>
    </xf>
    <xf numFmtId="195" fontId="14" fillId="0" borderId="0" xfId="0" applyNumberFormat="1" applyFont="1" applyFill="1" applyAlignment="1">
      <alignment/>
    </xf>
    <xf numFmtId="181" fontId="14" fillId="0" borderId="0" xfId="0" applyNumberFormat="1" applyFont="1" applyFill="1" applyAlignment="1">
      <alignment/>
    </xf>
    <xf numFmtId="180" fontId="14" fillId="0" borderId="0" xfId="0" applyNumberFormat="1" applyFont="1" applyFill="1" applyAlignment="1">
      <alignment/>
    </xf>
    <xf numFmtId="0" fontId="6" fillId="0" borderId="0" xfId="0" applyFont="1" applyFill="1" applyAlignment="1">
      <alignment/>
    </xf>
    <xf numFmtId="195" fontId="4" fillId="0" borderId="0" xfId="0" applyNumberFormat="1" applyFont="1" applyFill="1" applyAlignment="1">
      <alignment/>
    </xf>
    <xf numFmtId="195" fontId="14" fillId="0" borderId="0" xfId="0" applyNumberFormat="1" applyFont="1" applyFill="1" applyAlignment="1">
      <alignment horizontal="center" vertical="center" wrapText="1"/>
    </xf>
    <xf numFmtId="0" fontId="12" fillId="0" borderId="0" xfId="0" applyFont="1" applyFill="1" applyAlignment="1">
      <alignment/>
    </xf>
    <xf numFmtId="0" fontId="12" fillId="0" borderId="12" xfId="0" applyFont="1" applyFill="1" applyBorder="1" applyAlignment="1">
      <alignment/>
    </xf>
    <xf numFmtId="0" fontId="4" fillId="0" borderId="8" xfId="0" applyFont="1" applyFill="1" applyBorder="1" applyAlignment="1">
      <alignment horizontal="justify" vertical="center" wrapText="1"/>
    </xf>
    <xf numFmtId="1" fontId="4" fillId="0" borderId="8" xfId="0" applyNumberFormat="1" applyFont="1" applyFill="1" applyBorder="1" applyAlignment="1">
      <alignment horizontal="center" vertical="center"/>
    </xf>
    <xf numFmtId="0" fontId="14" fillId="0" borderId="12" xfId="0" applyFont="1" applyFill="1" applyBorder="1" applyAlignment="1">
      <alignment/>
    </xf>
    <xf numFmtId="49" fontId="4" fillId="0" borderId="1" xfId="0" applyNumberFormat="1" applyFont="1" applyFill="1" applyBorder="1" applyAlignment="1">
      <alignment vertical="center" wrapText="1"/>
    </xf>
    <xf numFmtId="0" fontId="12" fillId="0" borderId="0" xfId="0" applyFont="1" applyFill="1" applyBorder="1" applyAlignment="1">
      <alignment/>
    </xf>
    <xf numFmtId="0" fontId="6" fillId="0" borderId="2" xfId="0" applyFont="1" applyFill="1" applyBorder="1" applyAlignment="1">
      <alignment horizontal="left" vertical="center" wrapText="1"/>
    </xf>
    <xf numFmtId="0" fontId="11" fillId="0" borderId="0" xfId="0" applyFont="1" applyFill="1" applyBorder="1" applyAlignment="1">
      <alignment/>
    </xf>
    <xf numFmtId="189" fontId="4" fillId="0" borderId="1" xfId="0" applyNumberFormat="1" applyFont="1" applyFill="1" applyBorder="1" applyAlignment="1">
      <alignment vertical="center" wrapText="1"/>
    </xf>
    <xf numFmtId="0" fontId="4" fillId="0" borderId="2" xfId="0" applyFont="1" applyFill="1" applyBorder="1" applyAlignment="1">
      <alignment horizontal="justify" wrapText="1"/>
    </xf>
    <xf numFmtId="0" fontId="11" fillId="0" borderId="0" xfId="0" applyFont="1" applyFill="1" applyAlignment="1">
      <alignment/>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195" fontId="5" fillId="0" borderId="4" xfId="0" applyNumberFormat="1" applyFont="1" applyFill="1" applyBorder="1" applyAlignment="1">
      <alignment horizontal="center" vertical="center" wrapText="1"/>
    </xf>
    <xf numFmtId="195" fontId="5" fillId="0" borderId="3"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5" fillId="0" borderId="3" xfId="0" applyFont="1" applyFill="1" applyBorder="1" applyAlignment="1">
      <alignment/>
    </xf>
    <xf numFmtId="0" fontId="7" fillId="0" borderId="0" xfId="0" applyFont="1" applyFill="1" applyAlignment="1">
      <alignment horizontal="center" vertical="center" wrapText="1"/>
    </xf>
    <xf numFmtId="49" fontId="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0"/>
  <sheetViews>
    <sheetView showGridLines="0" tabSelected="1" zoomScale="80" zoomScaleNormal="80" zoomScaleSheetLayoutView="75" workbookViewId="0" topLeftCell="A1">
      <pane ySplit="12" topLeftCell="BM196" activePane="bottomLeft" state="frozen"/>
      <selection pane="topLeft" activeCell="A1" sqref="A1"/>
      <selection pane="bottomLeft" activeCell="B8" sqref="B8:J8"/>
    </sheetView>
  </sheetViews>
  <sheetFormatPr defaultColWidth="9.140625" defaultRowHeight="12.75"/>
  <cols>
    <col min="1" max="1" width="9.140625" style="74" customWidth="1"/>
    <col min="2" max="2" width="8.140625" style="74" customWidth="1"/>
    <col min="3" max="3" width="7.8515625" style="74" customWidth="1"/>
    <col min="4" max="4" width="72.00390625" style="74" customWidth="1"/>
    <col min="5" max="5" width="12.00390625" style="74" customWidth="1"/>
    <col min="6" max="6" width="7.140625" style="74" customWidth="1"/>
    <col min="7" max="7" width="20.7109375" style="74" hidden="1" customWidth="1"/>
    <col min="8" max="8" width="24.57421875" style="74" hidden="1" customWidth="1"/>
    <col min="9" max="9" width="18.57421875" style="91" customWidth="1"/>
    <col min="10" max="10" width="39.7109375" style="74" hidden="1" customWidth="1"/>
    <col min="11" max="11" width="15.7109375" style="74" customWidth="1"/>
    <col min="12" max="16384" width="9.140625" style="74" customWidth="1"/>
  </cols>
  <sheetData>
    <row r="1" ht="15.75">
      <c r="E1" s="13" t="s">
        <v>577</v>
      </c>
    </row>
    <row r="2" ht="15.75">
      <c r="E2" s="13" t="s">
        <v>588</v>
      </c>
    </row>
    <row r="3" ht="15.75">
      <c r="E3" s="13" t="s">
        <v>590</v>
      </c>
    </row>
    <row r="4" ht="15.75">
      <c r="E4" s="13" t="s">
        <v>579</v>
      </c>
    </row>
    <row r="5" ht="15.75">
      <c r="E5" s="13" t="s">
        <v>578</v>
      </c>
    </row>
    <row r="6" ht="15.75">
      <c r="E6" s="13" t="s">
        <v>580</v>
      </c>
    </row>
    <row r="8" spans="2:10" ht="72.75" customHeight="1">
      <c r="B8" s="117" t="s">
        <v>576</v>
      </c>
      <c r="C8" s="117"/>
      <c r="D8" s="117"/>
      <c r="E8" s="117"/>
      <c r="F8" s="117"/>
      <c r="G8" s="117"/>
      <c r="H8" s="117"/>
      <c r="I8" s="117"/>
      <c r="J8" s="117"/>
    </row>
    <row r="9" spans="2:10" ht="6.75" customHeight="1">
      <c r="B9" s="14"/>
      <c r="C9" s="14"/>
      <c r="D9" s="14"/>
      <c r="E9" s="14"/>
      <c r="F9" s="14"/>
      <c r="G9" s="75"/>
      <c r="H9" s="75"/>
      <c r="I9" s="96"/>
      <c r="J9" s="14"/>
    </row>
    <row r="10" spans="2:6" ht="13.5" customHeight="1">
      <c r="B10" s="15"/>
      <c r="C10" s="15"/>
      <c r="D10" s="15"/>
      <c r="E10" s="13"/>
      <c r="F10" s="13"/>
    </row>
    <row r="11" spans="1:10" ht="13.5" customHeight="1">
      <c r="A11" s="114"/>
      <c r="B11" s="115" t="s">
        <v>297</v>
      </c>
      <c r="C11" s="115" t="s">
        <v>171</v>
      </c>
      <c r="D11" s="109" t="s">
        <v>112</v>
      </c>
      <c r="E11" s="109" t="s">
        <v>117</v>
      </c>
      <c r="F11" s="109" t="s">
        <v>170</v>
      </c>
      <c r="G11" s="109" t="s">
        <v>454</v>
      </c>
      <c r="H11" s="109" t="s">
        <v>286</v>
      </c>
      <c r="I11" s="111" t="s">
        <v>454</v>
      </c>
      <c r="J11" s="120" t="s">
        <v>233</v>
      </c>
    </row>
    <row r="12" spans="1:10" ht="33" customHeight="1">
      <c r="A12" s="114"/>
      <c r="B12" s="116"/>
      <c r="C12" s="118"/>
      <c r="D12" s="116"/>
      <c r="E12" s="119"/>
      <c r="F12" s="119"/>
      <c r="G12" s="110"/>
      <c r="H12" s="110"/>
      <c r="I12" s="112"/>
      <c r="J12" s="121"/>
    </row>
    <row r="13" spans="2:10" ht="29.25" customHeight="1">
      <c r="B13" s="9" t="s">
        <v>293</v>
      </c>
      <c r="C13" s="9" t="s">
        <v>167</v>
      </c>
      <c r="D13" s="37" t="s">
        <v>135</v>
      </c>
      <c r="E13" s="10"/>
      <c r="F13" s="10"/>
      <c r="G13" s="46">
        <f>G14+G17+G22+G27+G29+G33+G37+G41+G42</f>
        <v>53203</v>
      </c>
      <c r="H13" s="46">
        <f>H14+H17+H22+H27+H29+H33+H37+H41+H42</f>
        <v>2493.1565</v>
      </c>
      <c r="I13" s="46">
        <f>I14+I17+I22+I27+I29+I33+I37+I41+I42</f>
        <v>55696.1565</v>
      </c>
      <c r="J13" s="76"/>
    </row>
    <row r="14" spans="2:10" s="97" customFormat="1" ht="39" customHeight="1">
      <c r="B14" s="24" t="s">
        <v>294</v>
      </c>
      <c r="C14" s="24" t="s">
        <v>258</v>
      </c>
      <c r="D14" s="38" t="s">
        <v>257</v>
      </c>
      <c r="E14" s="30"/>
      <c r="F14" s="30"/>
      <c r="G14" s="47">
        <f aca="true" t="shared" si="0" ref="G14:I15">G15</f>
        <v>866.1</v>
      </c>
      <c r="H14" s="47">
        <f t="shared" si="0"/>
        <v>0</v>
      </c>
      <c r="I14" s="47">
        <f t="shared" si="0"/>
        <v>866.1</v>
      </c>
      <c r="J14" s="77"/>
    </row>
    <row r="15" spans="2:10" ht="29.25" customHeight="1">
      <c r="B15" s="4" t="s">
        <v>295</v>
      </c>
      <c r="C15" s="4" t="s">
        <v>258</v>
      </c>
      <c r="D15" s="36" t="s">
        <v>240</v>
      </c>
      <c r="E15" s="1"/>
      <c r="F15" s="2"/>
      <c r="G15" s="48">
        <f t="shared" si="0"/>
        <v>866.1</v>
      </c>
      <c r="H15" s="48">
        <f t="shared" si="0"/>
        <v>0</v>
      </c>
      <c r="I15" s="48">
        <f t="shared" si="0"/>
        <v>866.1</v>
      </c>
      <c r="J15" s="76"/>
    </row>
    <row r="16" spans="2:10" ht="29.25" customHeight="1">
      <c r="B16" s="4" t="s">
        <v>296</v>
      </c>
      <c r="C16" s="4" t="s">
        <v>258</v>
      </c>
      <c r="D16" s="36" t="s">
        <v>259</v>
      </c>
      <c r="E16" s="1" t="s">
        <v>190</v>
      </c>
      <c r="F16" s="7" t="s">
        <v>260</v>
      </c>
      <c r="G16" s="48">
        <v>866.1</v>
      </c>
      <c r="H16" s="48"/>
      <c r="I16" s="48">
        <f>G16+H16</f>
        <v>866.1</v>
      </c>
      <c r="J16" s="76"/>
    </row>
    <row r="17" spans="2:10" s="97" customFormat="1" ht="46.5" customHeight="1">
      <c r="B17" s="24" t="s">
        <v>298</v>
      </c>
      <c r="C17" s="24" t="s">
        <v>168</v>
      </c>
      <c r="D17" s="38" t="s">
        <v>169</v>
      </c>
      <c r="E17" s="34"/>
      <c r="F17" s="30"/>
      <c r="G17" s="47">
        <f>G18</f>
        <v>7173.2</v>
      </c>
      <c r="H17" s="47">
        <f>H18</f>
        <v>0</v>
      </c>
      <c r="I17" s="47">
        <f>I18</f>
        <v>7173.2</v>
      </c>
      <c r="J17" s="77"/>
    </row>
    <row r="18" spans="2:10" ht="21" customHeight="1">
      <c r="B18" s="4" t="s">
        <v>299</v>
      </c>
      <c r="C18" s="4" t="s">
        <v>168</v>
      </c>
      <c r="D18" s="36" t="s">
        <v>241</v>
      </c>
      <c r="E18" s="7"/>
      <c r="F18" s="1"/>
      <c r="G18" s="48">
        <f>G19+G20+G21</f>
        <v>7173.2</v>
      </c>
      <c r="H18" s="48">
        <f>H19+H20+H21</f>
        <v>0</v>
      </c>
      <c r="I18" s="48">
        <f>I19+I20+I21</f>
        <v>7173.2</v>
      </c>
      <c r="J18" s="76"/>
    </row>
    <row r="19" spans="2:10" ht="32.25" customHeight="1">
      <c r="B19" s="4" t="s">
        <v>300</v>
      </c>
      <c r="C19" s="4" t="s">
        <v>168</v>
      </c>
      <c r="D19" s="36" t="s">
        <v>261</v>
      </c>
      <c r="E19" s="1" t="s">
        <v>190</v>
      </c>
      <c r="F19" s="1" t="s">
        <v>172</v>
      </c>
      <c r="G19" s="48">
        <v>865.9</v>
      </c>
      <c r="H19" s="48"/>
      <c r="I19" s="48">
        <f>G19+H19</f>
        <v>865.9</v>
      </c>
      <c r="J19" s="76"/>
    </row>
    <row r="20" spans="2:10" ht="26.25" customHeight="1">
      <c r="B20" s="4" t="s">
        <v>301</v>
      </c>
      <c r="C20" s="4" t="s">
        <v>168</v>
      </c>
      <c r="D20" s="36" t="s">
        <v>283</v>
      </c>
      <c r="E20" s="1" t="s">
        <v>190</v>
      </c>
      <c r="F20" s="1" t="s">
        <v>131</v>
      </c>
      <c r="G20" s="48">
        <v>793.6</v>
      </c>
      <c r="H20" s="48"/>
      <c r="I20" s="48">
        <f>G20+H20</f>
        <v>793.6</v>
      </c>
      <c r="J20" s="76"/>
    </row>
    <row r="21" spans="2:10" ht="27" customHeight="1">
      <c r="B21" s="4" t="s">
        <v>302</v>
      </c>
      <c r="C21" s="4" t="s">
        <v>168</v>
      </c>
      <c r="D21" s="36" t="s">
        <v>219</v>
      </c>
      <c r="E21" s="1" t="s">
        <v>190</v>
      </c>
      <c r="F21" s="5" t="s">
        <v>216</v>
      </c>
      <c r="G21" s="48">
        <f>4517.8+163.1-14.8+339.5+508.1</f>
        <v>5513.7</v>
      </c>
      <c r="H21" s="48"/>
      <c r="I21" s="48">
        <f>G21+H21</f>
        <v>5513.7</v>
      </c>
      <c r="J21" s="76"/>
    </row>
    <row r="22" spans="2:10" s="97" customFormat="1" ht="49.5">
      <c r="B22" s="24" t="s">
        <v>303</v>
      </c>
      <c r="C22" s="24" t="s">
        <v>173</v>
      </c>
      <c r="D22" s="38" t="s">
        <v>174</v>
      </c>
      <c r="E22" s="30"/>
      <c r="F22" s="30"/>
      <c r="G22" s="47">
        <f>G23</f>
        <v>69589.1</v>
      </c>
      <c r="H22" s="47">
        <f>H23</f>
        <v>2489.1165</v>
      </c>
      <c r="I22" s="47">
        <f>I23</f>
        <v>72078.2165</v>
      </c>
      <c r="J22" s="77"/>
    </row>
    <row r="23" spans="2:10" ht="21" customHeight="1">
      <c r="B23" s="4" t="s">
        <v>304</v>
      </c>
      <c r="C23" s="4" t="s">
        <v>173</v>
      </c>
      <c r="D23" s="36" t="s">
        <v>240</v>
      </c>
      <c r="E23" s="1"/>
      <c r="F23" s="2"/>
      <c r="G23" s="48">
        <f>+G24+G25+G26</f>
        <v>69589.1</v>
      </c>
      <c r="H23" s="48">
        <f>+H24+H25+H26</f>
        <v>2489.1165</v>
      </c>
      <c r="I23" s="48">
        <f>+I24+I25+I26</f>
        <v>72078.2165</v>
      </c>
      <c r="J23" s="76"/>
    </row>
    <row r="24" spans="2:10" ht="30.75" customHeight="1">
      <c r="B24" s="4" t="s">
        <v>305</v>
      </c>
      <c r="C24" s="4" t="s">
        <v>173</v>
      </c>
      <c r="D24" s="36" t="s">
        <v>219</v>
      </c>
      <c r="E24" s="1" t="s">
        <v>190</v>
      </c>
      <c r="F24" s="5" t="s">
        <v>216</v>
      </c>
      <c r="G24" s="48">
        <f>74812-5237.7-690.6</f>
        <v>68883.7</v>
      </c>
      <c r="H24" s="48"/>
      <c r="I24" s="48">
        <f>G24+H24</f>
        <v>68883.7</v>
      </c>
      <c r="J24" s="78"/>
    </row>
    <row r="25" spans="2:10" ht="64.5" customHeight="1">
      <c r="B25" s="4" t="s">
        <v>306</v>
      </c>
      <c r="C25" s="4" t="s">
        <v>173</v>
      </c>
      <c r="D25" s="36" t="s">
        <v>461</v>
      </c>
      <c r="E25" s="1" t="s">
        <v>243</v>
      </c>
      <c r="F25" s="5" t="s">
        <v>216</v>
      </c>
      <c r="G25" s="48">
        <v>705.4</v>
      </c>
      <c r="H25" s="52">
        <v>0.1165</v>
      </c>
      <c r="I25" s="48">
        <f>G25+H25</f>
        <v>705.5165</v>
      </c>
      <c r="J25" s="81" t="s">
        <v>546</v>
      </c>
    </row>
    <row r="26" spans="2:10" ht="36.75" customHeight="1">
      <c r="B26" s="4" t="s">
        <v>307</v>
      </c>
      <c r="C26" s="4" t="s">
        <v>173</v>
      </c>
      <c r="D26" s="36" t="s">
        <v>571</v>
      </c>
      <c r="E26" s="1" t="s">
        <v>572</v>
      </c>
      <c r="F26" s="5" t="s">
        <v>216</v>
      </c>
      <c r="G26" s="48">
        <v>0</v>
      </c>
      <c r="H26" s="48">
        <v>2489</v>
      </c>
      <c r="I26" s="48">
        <f>G26+H26</f>
        <v>2489</v>
      </c>
      <c r="J26" s="78" t="s">
        <v>544</v>
      </c>
    </row>
    <row r="27" spans="1:10" s="98" customFormat="1" ht="31.5" customHeight="1">
      <c r="A27" s="82"/>
      <c r="B27" s="28" t="s">
        <v>308</v>
      </c>
      <c r="C27" s="28" t="s">
        <v>262</v>
      </c>
      <c r="D27" s="40" t="s">
        <v>263</v>
      </c>
      <c r="E27" s="29"/>
      <c r="F27" s="28"/>
      <c r="G27" s="47">
        <f>G28</f>
        <v>51.8</v>
      </c>
      <c r="H27" s="47">
        <f>H28</f>
        <v>0.04</v>
      </c>
      <c r="I27" s="47">
        <f>I28</f>
        <v>51.84</v>
      </c>
      <c r="J27" s="77"/>
    </row>
    <row r="28" spans="1:10" s="101" customFormat="1" ht="65.25" customHeight="1">
      <c r="A28" s="83"/>
      <c r="B28" s="5" t="s">
        <v>309</v>
      </c>
      <c r="C28" s="5" t="s">
        <v>262</v>
      </c>
      <c r="D28" s="99" t="s">
        <v>455</v>
      </c>
      <c r="E28" s="100" t="s">
        <v>471</v>
      </c>
      <c r="F28" s="5" t="s">
        <v>264</v>
      </c>
      <c r="G28" s="48">
        <v>51.8</v>
      </c>
      <c r="H28" s="48">
        <v>0.04</v>
      </c>
      <c r="I28" s="48">
        <f>G28+H28</f>
        <v>51.84</v>
      </c>
      <c r="J28" s="76"/>
    </row>
    <row r="29" spans="2:10" s="97" customFormat="1" ht="33" customHeight="1">
      <c r="B29" s="24" t="s">
        <v>310</v>
      </c>
      <c r="C29" s="24" t="s">
        <v>175</v>
      </c>
      <c r="D29" s="38" t="s">
        <v>176</v>
      </c>
      <c r="E29" s="30"/>
      <c r="F29" s="24"/>
      <c r="G29" s="50">
        <f aca="true" t="shared" si="1" ref="G29:I30">G30</f>
        <v>6945</v>
      </c>
      <c r="H29" s="50">
        <f t="shared" si="1"/>
        <v>0</v>
      </c>
      <c r="I29" s="50">
        <f t="shared" si="1"/>
        <v>6945</v>
      </c>
      <c r="J29" s="79"/>
    </row>
    <row r="30" spans="2:10" ht="30.75" customHeight="1">
      <c r="B30" s="4" t="s">
        <v>311</v>
      </c>
      <c r="C30" s="4" t="s">
        <v>175</v>
      </c>
      <c r="D30" s="36" t="s">
        <v>458</v>
      </c>
      <c r="E30" s="1"/>
      <c r="F30" s="5"/>
      <c r="G30" s="48">
        <f t="shared" si="1"/>
        <v>6945</v>
      </c>
      <c r="H30" s="48">
        <f t="shared" si="1"/>
        <v>0</v>
      </c>
      <c r="I30" s="48">
        <f t="shared" si="1"/>
        <v>6945</v>
      </c>
      <c r="J30" s="76"/>
    </row>
    <row r="31" spans="2:10" ht="23.25" customHeight="1">
      <c r="B31" s="4" t="s">
        <v>312</v>
      </c>
      <c r="C31" s="4" t="s">
        <v>175</v>
      </c>
      <c r="D31" s="36" t="s">
        <v>219</v>
      </c>
      <c r="E31" s="1" t="s">
        <v>190</v>
      </c>
      <c r="F31" s="5" t="s">
        <v>216</v>
      </c>
      <c r="G31" s="48">
        <v>6945</v>
      </c>
      <c r="H31" s="48"/>
      <c r="I31" s="48">
        <f>G31+H31</f>
        <v>6945</v>
      </c>
      <c r="J31" s="76"/>
    </row>
    <row r="32" spans="2:10" ht="0.75" customHeight="1" hidden="1">
      <c r="B32" s="16" t="s">
        <v>313</v>
      </c>
      <c r="C32" s="16" t="s">
        <v>161</v>
      </c>
      <c r="D32" s="41" t="s">
        <v>177</v>
      </c>
      <c r="E32" s="17"/>
      <c r="F32" s="17"/>
      <c r="G32" s="51">
        <f>G33</f>
        <v>0</v>
      </c>
      <c r="H32" s="51">
        <f>H33</f>
        <v>0</v>
      </c>
      <c r="I32" s="51"/>
      <c r="J32" s="80"/>
    </row>
    <row r="33" spans="2:10" ht="31.5" customHeight="1" hidden="1">
      <c r="B33" s="4" t="s">
        <v>314</v>
      </c>
      <c r="C33" s="4" t="s">
        <v>161</v>
      </c>
      <c r="D33" s="42" t="s">
        <v>133</v>
      </c>
      <c r="E33" s="3"/>
      <c r="F33" s="3"/>
      <c r="G33" s="48">
        <f>G34+G35+G36</f>
        <v>0</v>
      </c>
      <c r="H33" s="48"/>
      <c r="I33" s="48"/>
      <c r="J33" s="76"/>
    </row>
    <row r="34" spans="2:10" ht="23.25" customHeight="1" hidden="1">
      <c r="B34" s="4" t="s">
        <v>315</v>
      </c>
      <c r="C34" s="4" t="s">
        <v>161</v>
      </c>
      <c r="D34" s="36" t="s">
        <v>219</v>
      </c>
      <c r="E34" s="1" t="s">
        <v>190</v>
      </c>
      <c r="F34" s="5" t="s">
        <v>216</v>
      </c>
      <c r="G34" s="48"/>
      <c r="H34" s="48"/>
      <c r="I34" s="48"/>
      <c r="J34" s="76"/>
    </row>
    <row r="35" spans="2:10" ht="31.5" customHeight="1" hidden="1">
      <c r="B35" s="4" t="s">
        <v>316</v>
      </c>
      <c r="C35" s="4" t="s">
        <v>161</v>
      </c>
      <c r="D35" s="42" t="s">
        <v>284</v>
      </c>
      <c r="E35" s="1" t="s">
        <v>190</v>
      </c>
      <c r="F35" s="2" t="s">
        <v>178</v>
      </c>
      <c r="G35" s="48"/>
      <c r="H35" s="48"/>
      <c r="I35" s="48"/>
      <c r="J35" s="78"/>
    </row>
    <row r="36" spans="2:10" ht="34.5" customHeight="1" hidden="1">
      <c r="B36" s="4" t="s">
        <v>317</v>
      </c>
      <c r="C36" s="4" t="s">
        <v>161</v>
      </c>
      <c r="D36" s="42" t="s">
        <v>285</v>
      </c>
      <c r="E36" s="1" t="s">
        <v>191</v>
      </c>
      <c r="F36" s="5" t="s">
        <v>179</v>
      </c>
      <c r="G36" s="48"/>
      <c r="H36" s="52"/>
      <c r="I36" s="52"/>
      <c r="J36" s="81"/>
    </row>
    <row r="37" spans="2:10" s="97" customFormat="1" ht="35.25" customHeight="1">
      <c r="B37" s="24" t="s">
        <v>313</v>
      </c>
      <c r="C37" s="24" t="s">
        <v>430</v>
      </c>
      <c r="D37" s="43" t="s">
        <v>431</v>
      </c>
      <c r="E37" s="30"/>
      <c r="F37" s="28"/>
      <c r="G37" s="47">
        <f>G38</f>
        <v>3750</v>
      </c>
      <c r="H37" s="47">
        <f>H38</f>
        <v>0</v>
      </c>
      <c r="I37" s="47">
        <f>I38</f>
        <v>3750</v>
      </c>
      <c r="J37" s="77"/>
    </row>
    <row r="38" spans="2:10" ht="33.75" customHeight="1">
      <c r="B38" s="4" t="s">
        <v>314</v>
      </c>
      <c r="C38" s="4" t="s">
        <v>430</v>
      </c>
      <c r="D38" s="42" t="s">
        <v>432</v>
      </c>
      <c r="E38" s="1" t="s">
        <v>433</v>
      </c>
      <c r="F38" s="5"/>
      <c r="G38" s="48">
        <f>G39</f>
        <v>3750</v>
      </c>
      <c r="H38" s="48"/>
      <c r="I38" s="48">
        <f>G38+H38</f>
        <v>3750</v>
      </c>
      <c r="J38" s="76"/>
    </row>
    <row r="39" spans="2:10" ht="33" customHeight="1">
      <c r="B39" s="4" t="s">
        <v>315</v>
      </c>
      <c r="C39" s="4" t="s">
        <v>430</v>
      </c>
      <c r="D39" s="42" t="s">
        <v>559</v>
      </c>
      <c r="E39" s="1" t="s">
        <v>434</v>
      </c>
      <c r="F39" s="5" t="s">
        <v>416</v>
      </c>
      <c r="G39" s="48">
        <v>3750</v>
      </c>
      <c r="H39" s="48"/>
      <c r="I39" s="48">
        <f>G39+H39</f>
        <v>3750</v>
      </c>
      <c r="J39" s="12"/>
    </row>
    <row r="40" spans="2:10" s="97" customFormat="1" ht="27" customHeight="1">
      <c r="B40" s="24" t="s">
        <v>316</v>
      </c>
      <c r="C40" s="24" t="s">
        <v>162</v>
      </c>
      <c r="D40" s="43" t="s">
        <v>212</v>
      </c>
      <c r="E40" s="27"/>
      <c r="F40" s="27"/>
      <c r="G40" s="47">
        <f>G41</f>
        <v>1000</v>
      </c>
      <c r="H40" s="47">
        <f>H41</f>
        <v>0</v>
      </c>
      <c r="I40" s="47">
        <f>I41</f>
        <v>1000</v>
      </c>
      <c r="J40" s="77"/>
    </row>
    <row r="41" spans="2:10" ht="30.75" customHeight="1">
      <c r="B41" s="4" t="s">
        <v>317</v>
      </c>
      <c r="C41" s="4" t="s">
        <v>162</v>
      </c>
      <c r="D41" s="42" t="s">
        <v>242</v>
      </c>
      <c r="E41" s="2" t="s">
        <v>192</v>
      </c>
      <c r="F41" s="2" t="s">
        <v>180</v>
      </c>
      <c r="G41" s="48">
        <v>1000</v>
      </c>
      <c r="H41" s="48"/>
      <c r="I41" s="48">
        <f>G41+H41</f>
        <v>1000</v>
      </c>
      <c r="J41" s="76"/>
    </row>
    <row r="42" spans="2:10" s="97" customFormat="1" ht="27.75" customHeight="1">
      <c r="B42" s="24" t="s">
        <v>318</v>
      </c>
      <c r="C42" s="24" t="s">
        <v>181</v>
      </c>
      <c r="D42" s="43" t="s">
        <v>182</v>
      </c>
      <c r="E42" s="27"/>
      <c r="F42" s="27"/>
      <c r="G42" s="47">
        <f>G43+G45+G46</f>
        <v>-36172.2</v>
      </c>
      <c r="H42" s="47">
        <f>H43+H45+H46+H44</f>
        <v>4</v>
      </c>
      <c r="I42" s="47">
        <f>I43+I45+I46+I44</f>
        <v>-36168.2</v>
      </c>
      <c r="J42" s="77"/>
    </row>
    <row r="43" spans="2:10" ht="51.75" customHeight="1">
      <c r="B43" s="4" t="s">
        <v>319</v>
      </c>
      <c r="C43" s="4" t="s">
        <v>181</v>
      </c>
      <c r="D43" s="42" t="s">
        <v>50</v>
      </c>
      <c r="E43" s="1" t="s">
        <v>190</v>
      </c>
      <c r="F43" s="2">
        <v>202</v>
      </c>
      <c r="G43" s="48">
        <v>950</v>
      </c>
      <c r="H43" s="48"/>
      <c r="I43" s="48">
        <f>G43+H43</f>
        <v>950</v>
      </c>
      <c r="J43" s="76"/>
    </row>
    <row r="44" spans="2:10" ht="98.25" customHeight="1">
      <c r="B44" s="5" t="s">
        <v>3</v>
      </c>
      <c r="C44" s="5" t="s">
        <v>181</v>
      </c>
      <c r="D44" s="99" t="s">
        <v>584</v>
      </c>
      <c r="E44" s="100" t="s">
        <v>201</v>
      </c>
      <c r="F44" s="2">
        <v>216</v>
      </c>
      <c r="G44" s="48">
        <v>0</v>
      </c>
      <c r="H44" s="48">
        <v>4</v>
      </c>
      <c r="I44" s="48">
        <f>G44+H44</f>
        <v>4</v>
      </c>
      <c r="J44" s="76"/>
    </row>
    <row r="45" spans="2:10" ht="16.5" customHeight="1">
      <c r="B45" s="4" t="s">
        <v>320</v>
      </c>
      <c r="C45" s="4" t="s">
        <v>181</v>
      </c>
      <c r="D45" s="42" t="s">
        <v>200</v>
      </c>
      <c r="E45" s="1" t="s">
        <v>201</v>
      </c>
      <c r="F45" s="2">
        <v>520</v>
      </c>
      <c r="G45" s="48">
        <f>-12838-6000-139640.9+6000</f>
        <v>-152478.9</v>
      </c>
      <c r="H45" s="48"/>
      <c r="I45" s="48">
        <f>G45+H45</f>
        <v>-152478.9</v>
      </c>
      <c r="J45" s="76"/>
    </row>
    <row r="46" spans="2:10" ht="47.25">
      <c r="B46" s="4" t="s">
        <v>321</v>
      </c>
      <c r="C46" s="4" t="s">
        <v>181</v>
      </c>
      <c r="D46" s="42" t="s">
        <v>13</v>
      </c>
      <c r="E46" s="1" t="s">
        <v>14</v>
      </c>
      <c r="F46" s="2">
        <v>809</v>
      </c>
      <c r="G46" s="48">
        <v>115356.7</v>
      </c>
      <c r="H46" s="48"/>
      <c r="I46" s="48">
        <f>G46+H46</f>
        <v>115356.7</v>
      </c>
      <c r="J46" s="76"/>
    </row>
    <row r="47" spans="2:10" ht="34.5" customHeight="1">
      <c r="B47" s="9" t="s">
        <v>322</v>
      </c>
      <c r="C47" s="9" t="s">
        <v>137</v>
      </c>
      <c r="D47" s="44" t="s">
        <v>230</v>
      </c>
      <c r="E47" s="10"/>
      <c r="F47" s="10"/>
      <c r="G47" s="46">
        <f>G48+G57</f>
        <v>128053.3</v>
      </c>
      <c r="H47" s="46">
        <f>H48+H57</f>
        <v>315.70631</v>
      </c>
      <c r="I47" s="46">
        <f>I48+I57</f>
        <v>128369.00631</v>
      </c>
      <c r="J47" s="76"/>
    </row>
    <row r="48" spans="2:11" s="97" customFormat="1" ht="24" customHeight="1">
      <c r="B48" s="24" t="s">
        <v>323</v>
      </c>
      <c r="C48" s="24" t="s">
        <v>136</v>
      </c>
      <c r="D48" s="38" t="s">
        <v>118</v>
      </c>
      <c r="E48" s="27"/>
      <c r="F48" s="27"/>
      <c r="G48" s="47">
        <f>G49</f>
        <v>112015.7</v>
      </c>
      <c r="H48" s="47">
        <f>H49+H56</f>
        <v>315.70631</v>
      </c>
      <c r="I48" s="47">
        <f>I49+I56</f>
        <v>112331.40631</v>
      </c>
      <c r="J48" s="82"/>
      <c r="K48" s="33"/>
    </row>
    <row r="49" spans="2:11" ht="33" customHeight="1">
      <c r="B49" s="4" t="s">
        <v>468</v>
      </c>
      <c r="C49" s="4" t="s">
        <v>136</v>
      </c>
      <c r="D49" s="36" t="s">
        <v>51</v>
      </c>
      <c r="E49" s="2"/>
      <c r="F49" s="2"/>
      <c r="G49" s="48">
        <f>G50+G51+G52+G53+G54+G55</f>
        <v>112015.7</v>
      </c>
      <c r="H49" s="48">
        <f>H50+H51+H52+H53+H54+H55</f>
        <v>0</v>
      </c>
      <c r="I49" s="48">
        <f>I50+I51+I52+I53+I54+I55</f>
        <v>112015.7</v>
      </c>
      <c r="J49" s="83"/>
      <c r="K49" s="21"/>
    </row>
    <row r="50" spans="2:11" ht="32.25" customHeight="1">
      <c r="B50" s="4" t="s">
        <v>324</v>
      </c>
      <c r="C50" s="4" t="s">
        <v>136</v>
      </c>
      <c r="D50" s="36" t="s">
        <v>220</v>
      </c>
      <c r="E50" s="2" t="s">
        <v>193</v>
      </c>
      <c r="F50" s="2">
        <v>220</v>
      </c>
      <c r="G50" s="48">
        <f>1779.8+57</f>
        <v>1836.8</v>
      </c>
      <c r="H50" s="48"/>
      <c r="I50" s="48">
        <f aca="true" t="shared" si="2" ref="I50:I56">G50+H50</f>
        <v>1836.8</v>
      </c>
      <c r="J50" s="20"/>
      <c r="K50" s="21"/>
    </row>
    <row r="51" spans="2:11" ht="27" customHeight="1">
      <c r="B51" s="11" t="s">
        <v>325</v>
      </c>
      <c r="C51" s="11" t="s">
        <v>136</v>
      </c>
      <c r="D51" s="39" t="s">
        <v>221</v>
      </c>
      <c r="E51" s="6" t="s">
        <v>193</v>
      </c>
      <c r="F51" s="6">
        <v>221</v>
      </c>
      <c r="G51" s="49">
        <f>2144.3+80.4</f>
        <v>2224.7</v>
      </c>
      <c r="H51" s="49"/>
      <c r="I51" s="49">
        <f t="shared" si="2"/>
        <v>2224.7</v>
      </c>
      <c r="J51" s="56"/>
      <c r="K51" s="21"/>
    </row>
    <row r="52" spans="2:11" s="87" customFormat="1" ht="28.5" customHeight="1">
      <c r="B52" s="5" t="s">
        <v>326</v>
      </c>
      <c r="C52" s="5" t="s">
        <v>136</v>
      </c>
      <c r="D52" s="45" t="s">
        <v>222</v>
      </c>
      <c r="E52" s="2" t="s">
        <v>193</v>
      </c>
      <c r="F52" s="2">
        <v>239</v>
      </c>
      <c r="G52" s="48">
        <f>60006.7+2343.8</f>
        <v>62350.5</v>
      </c>
      <c r="H52" s="48"/>
      <c r="I52" s="48">
        <f t="shared" si="2"/>
        <v>62350.5</v>
      </c>
      <c r="J52" s="76"/>
      <c r="K52" s="55"/>
    </row>
    <row r="53" spans="2:11" s="87" customFormat="1" ht="36.75" customHeight="1">
      <c r="B53" s="5" t="s">
        <v>327</v>
      </c>
      <c r="C53" s="5" t="s">
        <v>136</v>
      </c>
      <c r="D53" s="45" t="s">
        <v>223</v>
      </c>
      <c r="E53" s="2" t="s">
        <v>193</v>
      </c>
      <c r="F53" s="2">
        <v>240</v>
      </c>
      <c r="G53" s="48">
        <f>4630+1942.5</f>
        <v>6572.5</v>
      </c>
      <c r="H53" s="48"/>
      <c r="I53" s="48">
        <f t="shared" si="2"/>
        <v>6572.5</v>
      </c>
      <c r="J53" s="78"/>
      <c r="K53" s="55"/>
    </row>
    <row r="54" spans="2:11" ht="30.75" customHeight="1">
      <c r="B54" s="4" t="s">
        <v>4</v>
      </c>
      <c r="C54" s="4" t="s">
        <v>136</v>
      </c>
      <c r="D54" s="36" t="s">
        <v>224</v>
      </c>
      <c r="E54" s="8" t="s">
        <v>193</v>
      </c>
      <c r="F54" s="8">
        <v>253</v>
      </c>
      <c r="G54" s="52">
        <f>30641.2+3764+1724.9</f>
        <v>36130.1</v>
      </c>
      <c r="H54" s="52"/>
      <c r="I54" s="52">
        <f t="shared" si="2"/>
        <v>36130.1</v>
      </c>
      <c r="J54" s="57"/>
      <c r="K54" s="21"/>
    </row>
    <row r="55" spans="2:11" ht="33" customHeight="1">
      <c r="B55" s="4" t="s">
        <v>5</v>
      </c>
      <c r="C55" s="4" t="s">
        <v>136</v>
      </c>
      <c r="D55" s="36" t="s">
        <v>225</v>
      </c>
      <c r="E55" s="2" t="s">
        <v>193</v>
      </c>
      <c r="F55" s="2">
        <v>472</v>
      </c>
      <c r="G55" s="48">
        <f>2703+198.1</f>
        <v>2901.1</v>
      </c>
      <c r="H55" s="48"/>
      <c r="I55" s="48">
        <f t="shared" si="2"/>
        <v>2901.1</v>
      </c>
      <c r="J55" s="20"/>
      <c r="K55" s="21"/>
    </row>
    <row r="56" spans="2:11" ht="24.75" customHeight="1">
      <c r="B56" s="4" t="s">
        <v>6</v>
      </c>
      <c r="C56" s="4" t="s">
        <v>136</v>
      </c>
      <c r="D56" s="102" t="s">
        <v>519</v>
      </c>
      <c r="E56" s="2" t="s">
        <v>193</v>
      </c>
      <c r="F56" s="2" t="s">
        <v>518</v>
      </c>
      <c r="G56" s="48">
        <v>0</v>
      </c>
      <c r="H56" s="48">
        <v>315.70631</v>
      </c>
      <c r="I56" s="48">
        <f t="shared" si="2"/>
        <v>315.70631</v>
      </c>
      <c r="J56" s="12" t="s">
        <v>523</v>
      </c>
      <c r="K56" s="55"/>
    </row>
    <row r="57" spans="2:10" ht="33">
      <c r="B57" s="24" t="s">
        <v>7</v>
      </c>
      <c r="C57" s="24" t="s">
        <v>138</v>
      </c>
      <c r="D57" s="38" t="s">
        <v>213</v>
      </c>
      <c r="E57" s="25"/>
      <c r="F57" s="25"/>
      <c r="G57" s="47">
        <f>G58+G60</f>
        <v>16037.6</v>
      </c>
      <c r="H57" s="47">
        <f>H58+H60</f>
        <v>0</v>
      </c>
      <c r="I57" s="47">
        <f>I58+I60</f>
        <v>16037.6</v>
      </c>
      <c r="J57" s="76"/>
    </row>
    <row r="58" spans="2:10" ht="30.75" customHeight="1">
      <c r="B58" s="5" t="s">
        <v>8</v>
      </c>
      <c r="C58" s="5" t="s">
        <v>138</v>
      </c>
      <c r="D58" s="45" t="s">
        <v>52</v>
      </c>
      <c r="E58" s="2"/>
      <c r="F58" s="58"/>
      <c r="G58" s="48">
        <f>G59</f>
        <v>3806.4</v>
      </c>
      <c r="H58" s="48">
        <f>H59</f>
        <v>-690.6</v>
      </c>
      <c r="I58" s="48">
        <f>I59</f>
        <v>3115.8</v>
      </c>
      <c r="J58" s="76"/>
    </row>
    <row r="59" spans="2:10" s="87" customFormat="1" ht="37.5" customHeight="1">
      <c r="B59" s="5" t="s">
        <v>9</v>
      </c>
      <c r="C59" s="5" t="s">
        <v>138</v>
      </c>
      <c r="D59" s="45" t="s">
        <v>219</v>
      </c>
      <c r="E59" s="2" t="s">
        <v>190</v>
      </c>
      <c r="F59" s="58" t="s">
        <v>216</v>
      </c>
      <c r="G59" s="48">
        <f>3115.8+690.6</f>
        <v>3806.4</v>
      </c>
      <c r="H59" s="48">
        <v>-690.6</v>
      </c>
      <c r="I59" s="48">
        <f>G59+H59</f>
        <v>3115.8</v>
      </c>
      <c r="J59" s="84" t="s">
        <v>560</v>
      </c>
    </row>
    <row r="60" spans="2:10" s="87" customFormat="1" ht="15.75">
      <c r="B60" s="5" t="s">
        <v>10</v>
      </c>
      <c r="C60" s="5" t="s">
        <v>138</v>
      </c>
      <c r="D60" s="45" t="s">
        <v>53</v>
      </c>
      <c r="E60" s="2"/>
      <c r="F60" s="2"/>
      <c r="G60" s="48">
        <f>G61+G62+G63+G64</f>
        <v>12231.2</v>
      </c>
      <c r="H60" s="48">
        <f>H61+H62+H63+H64</f>
        <v>690.6</v>
      </c>
      <c r="I60" s="48">
        <f>I61+I62+I63+I64</f>
        <v>12921.8</v>
      </c>
      <c r="J60" s="76"/>
    </row>
    <row r="61" spans="2:10" s="87" customFormat="1" ht="42.75" customHeight="1">
      <c r="B61" s="5" t="s">
        <v>469</v>
      </c>
      <c r="C61" s="5" t="s">
        <v>138</v>
      </c>
      <c r="D61" s="45" t="s">
        <v>219</v>
      </c>
      <c r="E61" s="2" t="s">
        <v>190</v>
      </c>
      <c r="F61" s="58" t="s">
        <v>216</v>
      </c>
      <c r="G61" s="48">
        <v>8787.4</v>
      </c>
      <c r="H61" s="48">
        <v>690.6</v>
      </c>
      <c r="I61" s="48">
        <f>G61+H61</f>
        <v>9478</v>
      </c>
      <c r="J61" s="84" t="s">
        <v>560</v>
      </c>
    </row>
    <row r="62" spans="2:10" s="87" customFormat="1" ht="31.5" customHeight="1" hidden="1">
      <c r="B62" s="5" t="s">
        <v>337</v>
      </c>
      <c r="C62" s="5" t="s">
        <v>138</v>
      </c>
      <c r="D62" s="45" t="s">
        <v>218</v>
      </c>
      <c r="E62" s="2" t="s">
        <v>437</v>
      </c>
      <c r="F62" s="2" t="s">
        <v>125</v>
      </c>
      <c r="G62" s="48"/>
      <c r="H62" s="48"/>
      <c r="I62" s="48">
        <f>G62+H62</f>
        <v>0</v>
      </c>
      <c r="J62" s="12"/>
    </row>
    <row r="63" spans="2:10" s="87" customFormat="1" ht="31.5">
      <c r="B63" s="5" t="s">
        <v>328</v>
      </c>
      <c r="C63" s="5" t="s">
        <v>138</v>
      </c>
      <c r="D63" s="45" t="s">
        <v>218</v>
      </c>
      <c r="E63" s="2" t="s">
        <v>437</v>
      </c>
      <c r="F63" s="2" t="s">
        <v>125</v>
      </c>
      <c r="G63" s="48">
        <v>2300</v>
      </c>
      <c r="H63" s="48"/>
      <c r="I63" s="48">
        <f>G63+H63</f>
        <v>2300</v>
      </c>
      <c r="J63" s="85"/>
    </row>
    <row r="64" spans="2:10" s="87" customFormat="1" ht="30" customHeight="1">
      <c r="B64" s="5" t="s">
        <v>329</v>
      </c>
      <c r="C64" s="5" t="s">
        <v>138</v>
      </c>
      <c r="D64" s="45" t="s">
        <v>217</v>
      </c>
      <c r="E64" s="2" t="s">
        <v>194</v>
      </c>
      <c r="F64" s="2" t="s">
        <v>126</v>
      </c>
      <c r="G64" s="48">
        <f>1143.8</f>
        <v>1143.8</v>
      </c>
      <c r="H64" s="48"/>
      <c r="I64" s="48">
        <f>G64+H64</f>
        <v>1143.8</v>
      </c>
      <c r="J64" s="85"/>
    </row>
    <row r="65" spans="2:10" s="87" customFormat="1" ht="31.5" customHeight="1">
      <c r="B65" s="9" t="s">
        <v>330</v>
      </c>
      <c r="C65" s="9" t="s">
        <v>139</v>
      </c>
      <c r="D65" s="59" t="s">
        <v>140</v>
      </c>
      <c r="E65" s="10"/>
      <c r="F65" s="10"/>
      <c r="G65" s="46">
        <f>+G66+G68+G72</f>
        <v>94585.9</v>
      </c>
      <c r="H65" s="46">
        <f>+H66+H68+H72</f>
        <v>2064.06976</v>
      </c>
      <c r="I65" s="46">
        <f>+I66+I68+I72</f>
        <v>96649.96976</v>
      </c>
      <c r="J65" s="76"/>
    </row>
    <row r="66" spans="2:10" s="87" customFormat="1" ht="19.5" customHeight="1">
      <c r="B66" s="28" t="s">
        <v>331</v>
      </c>
      <c r="C66" s="28" t="s">
        <v>141</v>
      </c>
      <c r="D66" s="60" t="s">
        <v>142</v>
      </c>
      <c r="E66" s="26"/>
      <c r="F66" s="26"/>
      <c r="G66" s="47">
        <f>G67</f>
        <v>4463</v>
      </c>
      <c r="H66" s="47">
        <f>H67</f>
        <v>72.26141</v>
      </c>
      <c r="I66" s="47">
        <f>I67</f>
        <v>4535.26141</v>
      </c>
      <c r="J66" s="76"/>
    </row>
    <row r="67" spans="2:10" s="87" customFormat="1" ht="29.25" customHeight="1">
      <c r="B67" s="5" t="s">
        <v>332</v>
      </c>
      <c r="C67" s="5" t="s">
        <v>141</v>
      </c>
      <c r="D67" s="45" t="s">
        <v>54</v>
      </c>
      <c r="E67" s="2" t="s">
        <v>16</v>
      </c>
      <c r="F67" s="2">
        <v>353</v>
      </c>
      <c r="G67" s="48">
        <f>3932+531</f>
        <v>4463</v>
      </c>
      <c r="H67" s="48">
        <v>72.26141</v>
      </c>
      <c r="I67" s="48">
        <f>G67+H67</f>
        <v>4535.26141</v>
      </c>
      <c r="J67" s="12" t="s">
        <v>523</v>
      </c>
    </row>
    <row r="68" spans="2:10" s="103" customFormat="1" ht="21" customHeight="1">
      <c r="B68" s="28" t="s">
        <v>333</v>
      </c>
      <c r="C68" s="28" t="s">
        <v>143</v>
      </c>
      <c r="D68" s="60" t="s">
        <v>144</v>
      </c>
      <c r="E68" s="26"/>
      <c r="F68" s="26"/>
      <c r="G68" s="47">
        <f>+G69+G70+G71</f>
        <v>50547.9</v>
      </c>
      <c r="H68" s="47">
        <f>+H69+H70+H71</f>
        <v>0</v>
      </c>
      <c r="I68" s="47">
        <f>+I69+I70+I71</f>
        <v>50547.9</v>
      </c>
      <c r="J68" s="86"/>
    </row>
    <row r="69" spans="2:10" s="87" customFormat="1" ht="31.5" customHeight="1" hidden="1">
      <c r="B69" s="5" t="s">
        <v>349</v>
      </c>
      <c r="C69" s="5" t="s">
        <v>143</v>
      </c>
      <c r="D69" s="45" t="s">
        <v>237</v>
      </c>
      <c r="E69" s="2" t="s">
        <v>226</v>
      </c>
      <c r="F69" s="2">
        <v>365</v>
      </c>
      <c r="G69" s="48"/>
      <c r="H69" s="48"/>
      <c r="I69" s="48"/>
      <c r="J69" s="76"/>
    </row>
    <row r="70" spans="2:10" s="87" customFormat="1" ht="30.75" customHeight="1">
      <c r="B70" s="5" t="s">
        <v>470</v>
      </c>
      <c r="C70" s="5" t="s">
        <v>143</v>
      </c>
      <c r="D70" s="45" t="s">
        <v>55</v>
      </c>
      <c r="E70" s="2" t="s">
        <v>17</v>
      </c>
      <c r="F70" s="2">
        <v>366</v>
      </c>
      <c r="G70" s="48">
        <v>49547.9</v>
      </c>
      <c r="H70" s="48"/>
      <c r="I70" s="48">
        <f>G70+H70</f>
        <v>49547.9</v>
      </c>
      <c r="J70" s="76"/>
    </row>
    <row r="71" spans="2:10" s="87" customFormat="1" ht="30.75" customHeight="1">
      <c r="B71" s="5" t="s">
        <v>334</v>
      </c>
      <c r="C71" s="5" t="s">
        <v>143</v>
      </c>
      <c r="D71" s="45" t="s">
        <v>56</v>
      </c>
      <c r="E71" s="2" t="s">
        <v>18</v>
      </c>
      <c r="F71" s="2">
        <v>364</v>
      </c>
      <c r="G71" s="48">
        <v>1000</v>
      </c>
      <c r="H71" s="48"/>
      <c r="I71" s="48">
        <f>G71+H71</f>
        <v>1000</v>
      </c>
      <c r="J71" s="76"/>
    </row>
    <row r="72" spans="2:10" s="87" customFormat="1" ht="21" customHeight="1">
      <c r="B72" s="28" t="s">
        <v>335</v>
      </c>
      <c r="C72" s="28" t="s">
        <v>188</v>
      </c>
      <c r="D72" s="61" t="s">
        <v>187</v>
      </c>
      <c r="E72" s="27"/>
      <c r="F72" s="27"/>
      <c r="G72" s="47">
        <f>G73+G74+G78+G76</f>
        <v>39575</v>
      </c>
      <c r="H72" s="47">
        <f>H73+H74+H78+H76+H75+H77</f>
        <v>1991.80835</v>
      </c>
      <c r="I72" s="47">
        <f>I73+I74+I78+I76+I75+I77</f>
        <v>41566.80835</v>
      </c>
      <c r="J72" s="76"/>
    </row>
    <row r="73" spans="2:10" s="87" customFormat="1" ht="21.75" customHeight="1">
      <c r="B73" s="5" t="s">
        <v>336</v>
      </c>
      <c r="C73" s="5" t="s">
        <v>188</v>
      </c>
      <c r="D73" s="54" t="s">
        <v>57</v>
      </c>
      <c r="E73" s="2" t="s">
        <v>190</v>
      </c>
      <c r="F73" s="5" t="s">
        <v>216</v>
      </c>
      <c r="G73" s="48">
        <f>14114.2-339.5</f>
        <v>13774.7</v>
      </c>
      <c r="H73" s="48"/>
      <c r="I73" s="48">
        <f aca="true" t="shared" si="3" ref="I73:I78">G73+H73</f>
        <v>13774.7</v>
      </c>
      <c r="J73" s="12"/>
    </row>
    <row r="74" spans="2:10" s="87" customFormat="1" ht="28.5" customHeight="1">
      <c r="B74" s="5" t="s">
        <v>337</v>
      </c>
      <c r="C74" s="5" t="s">
        <v>188</v>
      </c>
      <c r="D74" s="54" t="s">
        <v>459</v>
      </c>
      <c r="E74" s="2" t="s">
        <v>190</v>
      </c>
      <c r="F74" s="5" t="s">
        <v>216</v>
      </c>
      <c r="G74" s="48">
        <v>14758.4</v>
      </c>
      <c r="H74" s="48">
        <v>19.03951</v>
      </c>
      <c r="I74" s="48">
        <f t="shared" si="3"/>
        <v>14777.43951</v>
      </c>
      <c r="J74" s="12" t="s">
        <v>523</v>
      </c>
    </row>
    <row r="75" spans="2:10" s="87" customFormat="1" ht="42.75" customHeight="1">
      <c r="B75" s="5" t="s">
        <v>338</v>
      </c>
      <c r="C75" s="5" t="s">
        <v>188</v>
      </c>
      <c r="D75" s="54" t="s">
        <v>561</v>
      </c>
      <c r="E75" s="2" t="s">
        <v>196</v>
      </c>
      <c r="F75" s="5" t="s">
        <v>563</v>
      </c>
      <c r="G75" s="48">
        <v>0</v>
      </c>
      <c r="H75" s="48">
        <v>4773.505</v>
      </c>
      <c r="I75" s="48">
        <f t="shared" si="3"/>
        <v>4773.505</v>
      </c>
      <c r="J75" s="104" t="s">
        <v>540</v>
      </c>
    </row>
    <row r="76" spans="2:10" s="87" customFormat="1" ht="36" customHeight="1">
      <c r="B76" s="5" t="s">
        <v>339</v>
      </c>
      <c r="C76" s="5" t="s">
        <v>188</v>
      </c>
      <c r="D76" s="54" t="s">
        <v>57</v>
      </c>
      <c r="E76" s="2" t="s">
        <v>196</v>
      </c>
      <c r="F76" s="5" t="s">
        <v>189</v>
      </c>
      <c r="G76" s="48">
        <f>3550+3179.1+1312.8</f>
        <v>8041.9</v>
      </c>
      <c r="H76" s="48">
        <f>-4305.33616-480-115.4</f>
        <v>-4900.73616</v>
      </c>
      <c r="I76" s="48">
        <f t="shared" si="3"/>
        <v>3141.16384</v>
      </c>
      <c r="J76" s="104" t="s">
        <v>573</v>
      </c>
    </row>
    <row r="77" spans="2:10" s="87" customFormat="1" ht="36" customHeight="1">
      <c r="B77" s="5" t="s">
        <v>340</v>
      </c>
      <c r="C77" s="5" t="s">
        <v>188</v>
      </c>
      <c r="D77" s="54" t="s">
        <v>585</v>
      </c>
      <c r="E77" s="2" t="s">
        <v>196</v>
      </c>
      <c r="F77" s="5" t="s">
        <v>189</v>
      </c>
      <c r="G77" s="48"/>
      <c r="H77" s="48">
        <v>2100</v>
      </c>
      <c r="I77" s="48">
        <f t="shared" si="3"/>
        <v>2100</v>
      </c>
      <c r="J77" s="104"/>
    </row>
    <row r="78" spans="2:10" s="87" customFormat="1" ht="47.25">
      <c r="B78" s="5" t="s">
        <v>341</v>
      </c>
      <c r="C78" s="5" t="s">
        <v>188</v>
      </c>
      <c r="D78" s="45" t="s">
        <v>464</v>
      </c>
      <c r="E78" s="2" t="s">
        <v>467</v>
      </c>
      <c r="F78" s="5" t="s">
        <v>463</v>
      </c>
      <c r="G78" s="48">
        <v>3000</v>
      </c>
      <c r="H78" s="48"/>
      <c r="I78" s="48">
        <f t="shared" si="3"/>
        <v>3000</v>
      </c>
      <c r="J78" s="12"/>
    </row>
    <row r="79" spans="2:10" s="87" customFormat="1" ht="21" customHeight="1">
      <c r="B79" s="9" t="s">
        <v>342</v>
      </c>
      <c r="C79" s="9" t="s">
        <v>145</v>
      </c>
      <c r="D79" s="59" t="s">
        <v>120</v>
      </c>
      <c r="E79" s="10"/>
      <c r="F79" s="10"/>
      <c r="G79" s="46">
        <f>G80+G89</f>
        <v>723537.82143</v>
      </c>
      <c r="H79" s="46">
        <f>H80+H89</f>
        <v>74383.37761</v>
      </c>
      <c r="I79" s="46">
        <f>I80+I89</f>
        <v>797921.19904</v>
      </c>
      <c r="J79" s="72"/>
    </row>
    <row r="80" spans="2:10" s="103" customFormat="1" ht="21.75" customHeight="1">
      <c r="B80" s="28" t="s">
        <v>343</v>
      </c>
      <c r="C80" s="28" t="s">
        <v>146</v>
      </c>
      <c r="D80" s="60" t="s">
        <v>119</v>
      </c>
      <c r="E80" s="26"/>
      <c r="F80" s="26"/>
      <c r="G80" s="53">
        <f>G85+G84+G86+G83+G87+G88+G81+G82</f>
        <v>129455.5</v>
      </c>
      <c r="H80" s="53">
        <f>H85+H84+H86+H83+H87+H88+H81+H82</f>
        <v>21203.16854</v>
      </c>
      <c r="I80" s="53">
        <f>I85+I84+I86+I83+I87+I88+I81+I82</f>
        <v>150658.66854</v>
      </c>
      <c r="J80" s="72"/>
    </row>
    <row r="81" spans="2:10" s="103" customFormat="1" ht="53.25" customHeight="1">
      <c r="B81" s="5" t="s">
        <v>344</v>
      </c>
      <c r="C81" s="5" t="s">
        <v>146</v>
      </c>
      <c r="D81" s="54" t="s">
        <v>90</v>
      </c>
      <c r="E81" s="2" t="s">
        <v>85</v>
      </c>
      <c r="F81" s="2">
        <v>214</v>
      </c>
      <c r="G81" s="48">
        <v>16726</v>
      </c>
      <c r="H81" s="48">
        <v>16223.79075</v>
      </c>
      <c r="I81" s="48">
        <f aca="true" t="shared" si="4" ref="I81:I88">G81+H81</f>
        <v>32949.79075</v>
      </c>
      <c r="J81" s="73" t="s">
        <v>541</v>
      </c>
    </row>
    <row r="82" spans="2:10" s="103" customFormat="1" ht="64.5" customHeight="1">
      <c r="B82" s="5" t="s">
        <v>94</v>
      </c>
      <c r="C82" s="5" t="s">
        <v>146</v>
      </c>
      <c r="D82" s="54" t="s">
        <v>26</v>
      </c>
      <c r="E82" s="2" t="s">
        <v>27</v>
      </c>
      <c r="F82" s="2">
        <v>214</v>
      </c>
      <c r="G82" s="48">
        <v>108700</v>
      </c>
      <c r="H82" s="48">
        <v>4938</v>
      </c>
      <c r="I82" s="48">
        <f t="shared" si="4"/>
        <v>113638</v>
      </c>
      <c r="J82" s="73" t="s">
        <v>1</v>
      </c>
    </row>
    <row r="83" spans="2:10" ht="32.25" customHeight="1">
      <c r="B83" s="5" t="s">
        <v>345</v>
      </c>
      <c r="C83" s="5" t="s">
        <v>146</v>
      </c>
      <c r="D83" s="45" t="s">
        <v>287</v>
      </c>
      <c r="E83" s="2" t="s">
        <v>562</v>
      </c>
      <c r="F83" s="2">
        <v>214</v>
      </c>
      <c r="G83" s="48">
        <v>0</v>
      </c>
      <c r="H83" s="48">
        <v>0.54979</v>
      </c>
      <c r="I83" s="48">
        <f t="shared" si="4"/>
        <v>0.54979</v>
      </c>
      <c r="J83" s="73" t="s">
        <v>553</v>
      </c>
    </row>
    <row r="84" spans="2:10" ht="31.5">
      <c r="B84" s="5" t="s">
        <v>346</v>
      </c>
      <c r="C84" s="5" t="s">
        <v>146</v>
      </c>
      <c r="D84" s="45" t="s">
        <v>58</v>
      </c>
      <c r="E84" s="2" t="s">
        <v>197</v>
      </c>
      <c r="F84" s="2">
        <v>410</v>
      </c>
      <c r="G84" s="48">
        <v>2300</v>
      </c>
      <c r="H84" s="48"/>
      <c r="I84" s="48">
        <f t="shared" si="4"/>
        <v>2300</v>
      </c>
      <c r="J84" s="12"/>
    </row>
    <row r="85" spans="2:10" ht="39" customHeight="1">
      <c r="B85" s="5" t="s">
        <v>347</v>
      </c>
      <c r="C85" s="5" t="s">
        <v>146</v>
      </c>
      <c r="D85" s="54" t="s">
        <v>548</v>
      </c>
      <c r="E85" s="2" t="s">
        <v>197</v>
      </c>
      <c r="F85" s="2">
        <v>410</v>
      </c>
      <c r="G85" s="48">
        <v>0</v>
      </c>
      <c r="H85" s="48">
        <v>40.828</v>
      </c>
      <c r="I85" s="48">
        <f t="shared" si="4"/>
        <v>40.828</v>
      </c>
      <c r="J85" s="12" t="s">
        <v>523</v>
      </c>
    </row>
    <row r="86" spans="2:10" ht="31.5" hidden="1">
      <c r="B86" s="5" t="s">
        <v>360</v>
      </c>
      <c r="C86" s="5" t="s">
        <v>146</v>
      </c>
      <c r="D86" s="45" t="s">
        <v>448</v>
      </c>
      <c r="E86" s="2" t="s">
        <v>442</v>
      </c>
      <c r="F86" s="2">
        <v>214</v>
      </c>
      <c r="G86" s="48"/>
      <c r="H86" s="48"/>
      <c r="I86" s="48">
        <f t="shared" si="4"/>
        <v>0</v>
      </c>
      <c r="J86" s="12"/>
    </row>
    <row r="87" spans="2:10" ht="51" customHeight="1">
      <c r="B87" s="5" t="s">
        <v>348</v>
      </c>
      <c r="C87" s="5" t="s">
        <v>146</v>
      </c>
      <c r="D87" s="45" t="s">
        <v>465</v>
      </c>
      <c r="E87" s="2" t="s">
        <v>92</v>
      </c>
      <c r="F87" s="2">
        <v>661</v>
      </c>
      <c r="G87" s="48">
        <v>1000</v>
      </c>
      <c r="H87" s="48"/>
      <c r="I87" s="48">
        <f t="shared" si="4"/>
        <v>1000</v>
      </c>
      <c r="J87" s="62"/>
    </row>
    <row r="88" spans="2:10" ht="78" customHeight="1">
      <c r="B88" s="5" t="s">
        <v>11</v>
      </c>
      <c r="C88" s="5" t="s">
        <v>146</v>
      </c>
      <c r="D88" s="63" t="s">
        <v>486</v>
      </c>
      <c r="E88" s="2" t="s">
        <v>93</v>
      </c>
      <c r="F88" s="2">
        <v>410</v>
      </c>
      <c r="G88" s="48">
        <v>729.5</v>
      </c>
      <c r="H88" s="48"/>
      <c r="I88" s="48">
        <f t="shared" si="4"/>
        <v>729.5</v>
      </c>
      <c r="J88" s="12"/>
    </row>
    <row r="89" spans="2:10" s="97" customFormat="1" ht="21.75" customHeight="1">
      <c r="B89" s="28" t="s">
        <v>349</v>
      </c>
      <c r="C89" s="28" t="s">
        <v>147</v>
      </c>
      <c r="D89" s="60" t="s">
        <v>113</v>
      </c>
      <c r="E89" s="26"/>
      <c r="F89" s="26"/>
      <c r="G89" s="47">
        <f>G90+G91+G94+G95+G98+G99+G92+G100+G101+G102+G103+G96+G97</f>
        <v>594082.32143</v>
      </c>
      <c r="H89" s="47">
        <f>H90+H91+H94+H95+H98+H99+H92+H100+H101+H102+H103+H96+H97+H93</f>
        <v>53180.20907</v>
      </c>
      <c r="I89" s="47">
        <f>I90+I91+I94+I95+I98+I99+I92+I100+I101+I102+I103+I96+I97+I93</f>
        <v>647262.5305</v>
      </c>
      <c r="J89" s="86"/>
    </row>
    <row r="90" spans="2:10" ht="46.5" customHeight="1">
      <c r="B90" s="5" t="s">
        <v>350</v>
      </c>
      <c r="C90" s="5" t="s">
        <v>147</v>
      </c>
      <c r="D90" s="54" t="s">
        <v>90</v>
      </c>
      <c r="E90" s="2" t="s">
        <v>86</v>
      </c>
      <c r="F90" s="2">
        <v>411</v>
      </c>
      <c r="G90" s="48">
        <v>71170.32143</v>
      </c>
      <c r="H90" s="48">
        <v>39355.10607</v>
      </c>
      <c r="I90" s="48">
        <f aca="true" t="shared" si="5" ref="I90:I103">G90+H90</f>
        <v>110525.4275</v>
      </c>
      <c r="J90" s="73" t="s">
        <v>541</v>
      </c>
    </row>
    <row r="91" spans="2:10" ht="63" customHeight="1">
      <c r="B91" s="5" t="s">
        <v>351</v>
      </c>
      <c r="C91" s="5" t="s">
        <v>147</v>
      </c>
      <c r="D91" s="54" t="s">
        <v>483</v>
      </c>
      <c r="E91" s="2" t="s">
        <v>83</v>
      </c>
      <c r="F91" s="2">
        <v>411</v>
      </c>
      <c r="G91" s="48">
        <f>408790-108700-11000-4400-42350-38400-10500-17750-1250-8000-22100-1000</f>
        <v>143340</v>
      </c>
      <c r="H91" s="48">
        <v>8119.2</v>
      </c>
      <c r="I91" s="48">
        <f t="shared" si="5"/>
        <v>151459.2</v>
      </c>
      <c r="J91" s="73" t="s">
        <v>1</v>
      </c>
    </row>
    <row r="92" spans="2:10" ht="48" customHeight="1">
      <c r="B92" s="5" t="s">
        <v>352</v>
      </c>
      <c r="C92" s="5" t="s">
        <v>147</v>
      </c>
      <c r="D92" s="54" t="s">
        <v>90</v>
      </c>
      <c r="E92" s="2" t="s">
        <v>91</v>
      </c>
      <c r="F92" s="2">
        <v>412</v>
      </c>
      <c r="G92" s="48">
        <v>10130</v>
      </c>
      <c r="H92" s="48">
        <v>4671.80187</v>
      </c>
      <c r="I92" s="48">
        <f t="shared" si="5"/>
        <v>14801.80187</v>
      </c>
      <c r="J92" s="73" t="s">
        <v>541</v>
      </c>
    </row>
    <row r="93" spans="2:10" ht="48" customHeight="1">
      <c r="B93" s="5" t="s">
        <v>95</v>
      </c>
      <c r="C93" s="5" t="s">
        <v>147</v>
      </c>
      <c r="D93" s="45" t="s">
        <v>581</v>
      </c>
      <c r="E93" s="2" t="s">
        <v>582</v>
      </c>
      <c r="F93" s="2">
        <v>411</v>
      </c>
      <c r="G93" s="48"/>
      <c r="H93" s="48">
        <v>0.00077</v>
      </c>
      <c r="I93" s="48">
        <f t="shared" si="5"/>
        <v>0.00077</v>
      </c>
      <c r="J93" s="73"/>
    </row>
    <row r="94" spans="2:10" ht="32.25" customHeight="1">
      <c r="B94" s="5" t="s">
        <v>353</v>
      </c>
      <c r="C94" s="5" t="s">
        <v>147</v>
      </c>
      <c r="D94" s="54" t="s">
        <v>59</v>
      </c>
      <c r="E94" s="2" t="s">
        <v>19</v>
      </c>
      <c r="F94" s="2">
        <v>412</v>
      </c>
      <c r="G94" s="48">
        <f>96410-1000+38900-400</f>
        <v>133910</v>
      </c>
      <c r="H94" s="48">
        <f>2709.39874-2100</f>
        <v>609.39874</v>
      </c>
      <c r="I94" s="48">
        <f t="shared" si="5"/>
        <v>134519.39874</v>
      </c>
      <c r="J94" s="12" t="s">
        <v>523</v>
      </c>
    </row>
    <row r="95" spans="2:10" ht="36.75" customHeight="1">
      <c r="B95" s="5" t="s">
        <v>96</v>
      </c>
      <c r="C95" s="5" t="s">
        <v>147</v>
      </c>
      <c r="D95" s="62" t="s">
        <v>520</v>
      </c>
      <c r="E95" s="2" t="s">
        <v>198</v>
      </c>
      <c r="F95" s="5" t="s">
        <v>271</v>
      </c>
      <c r="G95" s="48">
        <v>0</v>
      </c>
      <c r="H95" s="48" t="s">
        <v>521</v>
      </c>
      <c r="I95" s="48">
        <f t="shared" si="5"/>
        <v>939.70162</v>
      </c>
      <c r="J95" s="12" t="s">
        <v>523</v>
      </c>
    </row>
    <row r="96" spans="2:10" ht="63">
      <c r="B96" s="5" t="s">
        <v>97</v>
      </c>
      <c r="C96" s="5" t="s">
        <v>147</v>
      </c>
      <c r="D96" s="54" t="s">
        <v>483</v>
      </c>
      <c r="E96" s="2" t="s">
        <v>83</v>
      </c>
      <c r="F96" s="2">
        <v>412</v>
      </c>
      <c r="G96" s="48">
        <v>12000</v>
      </c>
      <c r="H96" s="48">
        <v>-1415</v>
      </c>
      <c r="I96" s="48">
        <f t="shared" si="5"/>
        <v>10585</v>
      </c>
      <c r="J96" s="73" t="s">
        <v>1</v>
      </c>
    </row>
    <row r="97" spans="2:10" ht="63">
      <c r="B97" s="5" t="s">
        <v>354</v>
      </c>
      <c r="C97" s="5" t="s">
        <v>147</v>
      </c>
      <c r="D97" s="54" t="s">
        <v>483</v>
      </c>
      <c r="E97" s="2" t="s">
        <v>28</v>
      </c>
      <c r="F97" s="2">
        <v>197</v>
      </c>
      <c r="G97" s="48">
        <v>4400</v>
      </c>
      <c r="H97" s="48">
        <v>900</v>
      </c>
      <c r="I97" s="48">
        <f t="shared" si="5"/>
        <v>5300</v>
      </c>
      <c r="J97" s="73" t="s">
        <v>1</v>
      </c>
    </row>
    <row r="98" spans="2:10" ht="46.5" customHeight="1">
      <c r="B98" s="5" t="s">
        <v>355</v>
      </c>
      <c r="C98" s="5" t="s">
        <v>147</v>
      </c>
      <c r="D98" s="45" t="s">
        <v>25</v>
      </c>
      <c r="E98" s="2" t="s">
        <v>504</v>
      </c>
      <c r="F98" s="5" t="s">
        <v>215</v>
      </c>
      <c r="G98" s="48">
        <v>230</v>
      </c>
      <c r="H98" s="48"/>
      <c r="I98" s="48">
        <f t="shared" si="5"/>
        <v>230</v>
      </c>
      <c r="J98" s="76"/>
    </row>
    <row r="99" spans="2:10" ht="48" customHeight="1">
      <c r="B99" s="5" t="s">
        <v>453</v>
      </c>
      <c r="C99" s="5" t="s">
        <v>147</v>
      </c>
      <c r="D99" s="45" t="s">
        <v>487</v>
      </c>
      <c r="E99" s="2" t="s">
        <v>231</v>
      </c>
      <c r="F99" s="5" t="s">
        <v>215</v>
      </c>
      <c r="G99" s="48">
        <v>902</v>
      </c>
      <c r="H99" s="48"/>
      <c r="I99" s="48">
        <f t="shared" si="5"/>
        <v>902</v>
      </c>
      <c r="J99" s="76"/>
    </row>
    <row r="100" spans="2:10" ht="44.25" customHeight="1">
      <c r="B100" s="5" t="s">
        <v>356</v>
      </c>
      <c r="C100" s="5" t="s">
        <v>147</v>
      </c>
      <c r="D100" s="54" t="s">
        <v>60</v>
      </c>
      <c r="E100" s="2" t="s">
        <v>20</v>
      </c>
      <c r="F100" s="5" t="s">
        <v>215</v>
      </c>
      <c r="G100" s="48">
        <f>218000-39800</f>
        <v>178200</v>
      </c>
      <c r="H100" s="48"/>
      <c r="I100" s="48">
        <f t="shared" si="5"/>
        <v>178200</v>
      </c>
      <c r="J100" s="78"/>
    </row>
    <row r="101" spans="2:10" ht="30" customHeight="1" hidden="1">
      <c r="B101" s="5" t="s">
        <v>96</v>
      </c>
      <c r="C101" s="5" t="s">
        <v>147</v>
      </c>
      <c r="D101" s="54" t="s">
        <v>109</v>
      </c>
      <c r="E101" s="2" t="s">
        <v>198</v>
      </c>
      <c r="F101" s="5" t="s">
        <v>215</v>
      </c>
      <c r="G101" s="48"/>
      <c r="H101" s="48">
        <v>-490</v>
      </c>
      <c r="I101" s="48">
        <f t="shared" si="5"/>
        <v>-490</v>
      </c>
      <c r="J101" s="88"/>
    </row>
    <row r="102" spans="2:10" ht="30.75" customHeight="1" hidden="1">
      <c r="B102" s="5" t="s">
        <v>97</v>
      </c>
      <c r="C102" s="5" t="s">
        <v>147</v>
      </c>
      <c r="D102" s="54" t="s">
        <v>110</v>
      </c>
      <c r="E102" s="2" t="s">
        <v>198</v>
      </c>
      <c r="F102" s="5" t="s">
        <v>215</v>
      </c>
      <c r="G102" s="48"/>
      <c r="H102" s="48">
        <v>490</v>
      </c>
      <c r="I102" s="48">
        <f t="shared" si="5"/>
        <v>490</v>
      </c>
      <c r="J102" s="88"/>
    </row>
    <row r="103" spans="2:10" ht="191.25" customHeight="1">
      <c r="B103" s="5" t="s">
        <v>357</v>
      </c>
      <c r="C103" s="5" t="s">
        <v>147</v>
      </c>
      <c r="D103" s="63" t="s">
        <v>488</v>
      </c>
      <c r="E103" s="2" t="s">
        <v>21</v>
      </c>
      <c r="F103" s="5" t="s">
        <v>215</v>
      </c>
      <c r="G103" s="48">
        <v>39800</v>
      </c>
      <c r="H103" s="48"/>
      <c r="I103" s="48">
        <f t="shared" si="5"/>
        <v>39800</v>
      </c>
      <c r="J103" s="88"/>
    </row>
    <row r="104" spans="2:10" s="87" customFormat="1" ht="21" customHeight="1">
      <c r="B104" s="9" t="s">
        <v>358</v>
      </c>
      <c r="C104" s="9" t="s">
        <v>227</v>
      </c>
      <c r="D104" s="64" t="s">
        <v>228</v>
      </c>
      <c r="E104" s="10"/>
      <c r="F104" s="10"/>
      <c r="G104" s="46">
        <f>+G106</f>
        <v>1600</v>
      </c>
      <c r="H104" s="46">
        <f>+H106</f>
        <v>129.93072</v>
      </c>
      <c r="I104" s="46">
        <f>+I106</f>
        <v>1729.93072</v>
      </c>
      <c r="J104" s="76"/>
    </row>
    <row r="105" spans="2:10" s="105" customFormat="1" ht="21.75" customHeight="1">
      <c r="B105" s="28" t="s">
        <v>359</v>
      </c>
      <c r="C105" s="28" t="s">
        <v>249</v>
      </c>
      <c r="D105" s="60" t="s">
        <v>250</v>
      </c>
      <c r="E105" s="26"/>
      <c r="F105" s="26"/>
      <c r="G105" s="47">
        <f>G106</f>
        <v>1600</v>
      </c>
      <c r="H105" s="47">
        <f>H106</f>
        <v>129.93072</v>
      </c>
      <c r="I105" s="47">
        <f>I106</f>
        <v>1729.93072</v>
      </c>
      <c r="J105" s="77"/>
    </row>
    <row r="106" spans="2:10" s="87" customFormat="1" ht="63">
      <c r="B106" s="5" t="s">
        <v>360</v>
      </c>
      <c r="C106" s="5" t="s">
        <v>249</v>
      </c>
      <c r="D106" s="45" t="s">
        <v>583</v>
      </c>
      <c r="E106" s="2" t="s">
        <v>251</v>
      </c>
      <c r="F106" s="2">
        <v>443</v>
      </c>
      <c r="G106" s="48">
        <v>1600</v>
      </c>
      <c r="H106" s="48">
        <v>129.93072</v>
      </c>
      <c r="I106" s="48">
        <f>G106+H106</f>
        <v>1729.93072</v>
      </c>
      <c r="J106" s="85" t="s">
        <v>523</v>
      </c>
    </row>
    <row r="107" spans="2:10" s="87" customFormat="1" ht="21.75" customHeight="1">
      <c r="B107" s="9" t="s">
        <v>361</v>
      </c>
      <c r="C107" s="9" t="s">
        <v>148</v>
      </c>
      <c r="D107" s="59" t="s">
        <v>114</v>
      </c>
      <c r="E107" s="10"/>
      <c r="F107" s="10"/>
      <c r="G107" s="46">
        <f>G108+G116+G140+G143</f>
        <v>906632.6</v>
      </c>
      <c r="H107" s="46">
        <f>H108+H116+H140+H143</f>
        <v>5184.68485</v>
      </c>
      <c r="I107" s="46">
        <f>I108+I116+I140+I143</f>
        <v>911817.28485</v>
      </c>
      <c r="J107" s="76"/>
    </row>
    <row r="108" spans="2:10" s="103" customFormat="1" ht="21" customHeight="1">
      <c r="B108" s="28" t="s">
        <v>362</v>
      </c>
      <c r="C108" s="28" t="s">
        <v>149</v>
      </c>
      <c r="D108" s="60" t="s">
        <v>121</v>
      </c>
      <c r="E108" s="26"/>
      <c r="F108" s="26"/>
      <c r="G108" s="47">
        <f>G109+G112+G113+G115+G111+G110+G114</f>
        <v>363145.9</v>
      </c>
      <c r="H108" s="47">
        <f>H109+H112+H113+H115+H111+H110+H114</f>
        <v>-58.70902</v>
      </c>
      <c r="I108" s="47">
        <f>I109+I112+I113+I115+I111+I110+I114</f>
        <v>363087.19098</v>
      </c>
      <c r="J108" s="86"/>
    </row>
    <row r="109" spans="2:10" s="87" customFormat="1" ht="26.25" customHeight="1">
      <c r="B109" s="5" t="s">
        <v>363</v>
      </c>
      <c r="C109" s="5" t="s">
        <v>149</v>
      </c>
      <c r="D109" s="45" t="s">
        <v>61</v>
      </c>
      <c r="E109" s="2" t="s">
        <v>211</v>
      </c>
      <c r="F109" s="2" t="s">
        <v>129</v>
      </c>
      <c r="G109" s="48">
        <v>317696.5</v>
      </c>
      <c r="H109" s="48">
        <v>117.35</v>
      </c>
      <c r="I109" s="48">
        <f aca="true" t="shared" si="6" ref="I109:I114">G109+H109</f>
        <v>317813.85</v>
      </c>
      <c r="J109" s="85" t="s">
        <v>523</v>
      </c>
    </row>
    <row r="110" spans="2:10" s="87" customFormat="1" ht="113.25" customHeight="1">
      <c r="B110" s="5" t="s">
        <v>364</v>
      </c>
      <c r="C110" s="5" t="s">
        <v>149</v>
      </c>
      <c r="D110" s="63" t="s">
        <v>489</v>
      </c>
      <c r="E110" s="2" t="s">
        <v>111</v>
      </c>
      <c r="F110" s="2">
        <v>327</v>
      </c>
      <c r="G110" s="48">
        <v>3099.4</v>
      </c>
      <c r="H110" s="48"/>
      <c r="I110" s="48">
        <f t="shared" si="6"/>
        <v>3099.4</v>
      </c>
      <c r="J110" s="76"/>
    </row>
    <row r="111" spans="2:10" s="87" customFormat="1" ht="110.25">
      <c r="B111" s="5" t="s">
        <v>365</v>
      </c>
      <c r="C111" s="4" t="s">
        <v>149</v>
      </c>
      <c r="D111" s="106" t="s">
        <v>550</v>
      </c>
      <c r="E111" s="2" t="s">
        <v>551</v>
      </c>
      <c r="F111" s="2" t="s">
        <v>129</v>
      </c>
      <c r="G111" s="48">
        <v>0</v>
      </c>
      <c r="H111" s="48">
        <v>0.07284</v>
      </c>
      <c r="I111" s="48">
        <f t="shared" si="6"/>
        <v>0.07284</v>
      </c>
      <c r="J111" s="78" t="s">
        <v>545</v>
      </c>
    </row>
    <row r="112" spans="2:10" s="87" customFormat="1" ht="30.75" customHeight="1">
      <c r="B112" s="5" t="s">
        <v>366</v>
      </c>
      <c r="C112" s="5" t="s">
        <v>149</v>
      </c>
      <c r="D112" s="54" t="s">
        <v>555</v>
      </c>
      <c r="E112" s="2" t="s">
        <v>211</v>
      </c>
      <c r="F112" s="2" t="s">
        <v>129</v>
      </c>
      <c r="G112" s="48">
        <v>0</v>
      </c>
      <c r="H112" s="48">
        <v>921.86814</v>
      </c>
      <c r="I112" s="48">
        <f t="shared" si="6"/>
        <v>921.86814</v>
      </c>
      <c r="J112" s="85" t="s">
        <v>523</v>
      </c>
    </row>
    <row r="113" spans="2:10" s="87" customFormat="1" ht="31.5" hidden="1">
      <c r="B113" s="5" t="s">
        <v>390</v>
      </c>
      <c r="C113" s="5" t="s">
        <v>149</v>
      </c>
      <c r="D113" s="54" t="s">
        <v>449</v>
      </c>
      <c r="E113" s="2" t="s">
        <v>291</v>
      </c>
      <c r="F113" s="2" t="s">
        <v>129</v>
      </c>
      <c r="G113" s="48"/>
      <c r="H113" s="48"/>
      <c r="I113" s="48">
        <f t="shared" si="6"/>
        <v>0</v>
      </c>
      <c r="J113" s="12"/>
    </row>
    <row r="114" spans="2:10" s="87" customFormat="1" ht="60.75" customHeight="1">
      <c r="B114" s="5" t="s">
        <v>367</v>
      </c>
      <c r="C114" s="5" t="s">
        <v>149</v>
      </c>
      <c r="D114" s="54" t="s">
        <v>483</v>
      </c>
      <c r="E114" s="2" t="s">
        <v>29</v>
      </c>
      <c r="F114" s="2">
        <v>327</v>
      </c>
      <c r="G114" s="48">
        <v>42350</v>
      </c>
      <c r="H114" s="48">
        <v>-7598</v>
      </c>
      <c r="I114" s="48">
        <f t="shared" si="6"/>
        <v>34752</v>
      </c>
      <c r="J114" s="73" t="s">
        <v>1</v>
      </c>
    </row>
    <row r="115" spans="2:10" s="87" customFormat="1" ht="47.25">
      <c r="B115" s="5" t="s">
        <v>368</v>
      </c>
      <c r="C115" s="5" t="s">
        <v>149</v>
      </c>
      <c r="D115" s="54" t="s">
        <v>90</v>
      </c>
      <c r="E115" s="2" t="s">
        <v>574</v>
      </c>
      <c r="F115" s="2" t="s">
        <v>129</v>
      </c>
      <c r="G115" s="48">
        <v>0</v>
      </c>
      <c r="H115" s="48">
        <v>6500</v>
      </c>
      <c r="I115" s="48">
        <f>G115+H115</f>
        <v>6500</v>
      </c>
      <c r="J115" s="12"/>
    </row>
    <row r="116" spans="2:10" s="103" customFormat="1" ht="18" customHeight="1">
      <c r="B116" s="28" t="s">
        <v>369</v>
      </c>
      <c r="C116" s="28" t="s">
        <v>150</v>
      </c>
      <c r="D116" s="61" t="s">
        <v>122</v>
      </c>
      <c r="E116" s="26"/>
      <c r="F116" s="26"/>
      <c r="G116" s="47">
        <f>G117+G132+G133+G134+G135+G127+G137+G138+G136+G125+G139</f>
        <v>489795.8</v>
      </c>
      <c r="H116" s="47">
        <f>H117+H132+H133+H134+H135+H127+H137+H138+H136+H125+H139+H126</f>
        <v>6443.39387</v>
      </c>
      <c r="I116" s="47">
        <f>I117+I132+I133+I134+I135+I127+I137+I138+I136+I125+I139+I126</f>
        <v>496239.19387</v>
      </c>
      <c r="J116" s="86"/>
    </row>
    <row r="117" spans="2:10" s="87" customFormat="1" ht="21.75" customHeight="1">
      <c r="B117" s="5" t="s">
        <v>370</v>
      </c>
      <c r="C117" s="5" t="s">
        <v>150</v>
      </c>
      <c r="D117" s="54" t="s">
        <v>61</v>
      </c>
      <c r="E117" s="2"/>
      <c r="F117" s="2"/>
      <c r="G117" s="48">
        <f>G119+G120+G123+G128+G130+G131+G121+G122+G118+G129+G124</f>
        <v>403203.1</v>
      </c>
      <c r="H117" s="48">
        <f>H119+H120+H123+H128+H130+H131+H121+H122+H118+H129+H124</f>
        <v>2922.99419</v>
      </c>
      <c r="I117" s="48">
        <f>I119+I120+I123+I128+I130+I131+I121+I122+I118+I129+I124</f>
        <v>406126.09419</v>
      </c>
      <c r="J117" s="76"/>
    </row>
    <row r="118" spans="2:10" s="87" customFormat="1" ht="15.75" customHeight="1" hidden="1">
      <c r="B118" s="5" t="s">
        <v>394</v>
      </c>
      <c r="C118" s="5" t="s">
        <v>150</v>
      </c>
      <c r="D118" s="54" t="s">
        <v>256</v>
      </c>
      <c r="E118" s="2" t="s">
        <v>252</v>
      </c>
      <c r="F118" s="2">
        <v>327</v>
      </c>
      <c r="G118" s="48"/>
      <c r="H118" s="48"/>
      <c r="I118" s="48"/>
      <c r="J118" s="76"/>
    </row>
    <row r="119" spans="2:10" s="87" customFormat="1" ht="21.75" customHeight="1">
      <c r="B119" s="5" t="s">
        <v>371</v>
      </c>
      <c r="C119" s="5" t="s">
        <v>150</v>
      </c>
      <c r="D119" s="54" t="s">
        <v>123</v>
      </c>
      <c r="E119" s="2" t="s">
        <v>208</v>
      </c>
      <c r="F119" s="2" t="s">
        <v>129</v>
      </c>
      <c r="G119" s="48">
        <v>78178.1</v>
      </c>
      <c r="H119" s="48"/>
      <c r="I119" s="48">
        <f aca="true" t="shared" si="7" ref="I119:I139">G119+H119</f>
        <v>78178.1</v>
      </c>
      <c r="J119" s="76"/>
    </row>
    <row r="120" spans="2:10" s="87" customFormat="1" ht="64.5" customHeight="1">
      <c r="B120" s="5" t="s">
        <v>372</v>
      </c>
      <c r="C120" s="5" t="s">
        <v>150</v>
      </c>
      <c r="D120" s="54" t="s">
        <v>456</v>
      </c>
      <c r="E120" s="2" t="s">
        <v>244</v>
      </c>
      <c r="F120" s="2" t="s">
        <v>129</v>
      </c>
      <c r="G120" s="48">
        <v>6810.9</v>
      </c>
      <c r="H120" s="48">
        <v>0.34893</v>
      </c>
      <c r="I120" s="48">
        <f t="shared" si="7"/>
        <v>6811.24893</v>
      </c>
      <c r="J120" s="78" t="s">
        <v>545</v>
      </c>
    </row>
    <row r="121" spans="2:10" s="87" customFormat="1" ht="114.75" customHeight="1">
      <c r="B121" s="5" t="s">
        <v>373</v>
      </c>
      <c r="C121" s="5" t="s">
        <v>150</v>
      </c>
      <c r="D121" s="65" t="s">
        <v>490</v>
      </c>
      <c r="E121" s="2" t="s">
        <v>473</v>
      </c>
      <c r="F121" s="2" t="s">
        <v>129</v>
      </c>
      <c r="G121" s="48">
        <v>192692.5</v>
      </c>
      <c r="H121" s="48">
        <v>34.16826</v>
      </c>
      <c r="I121" s="48">
        <f t="shared" si="7"/>
        <v>192726.66826</v>
      </c>
      <c r="J121" s="78" t="s">
        <v>545</v>
      </c>
    </row>
    <row r="122" spans="2:10" s="87" customFormat="1" ht="59.25" customHeight="1">
      <c r="B122" s="5" t="s">
        <v>438</v>
      </c>
      <c r="C122" s="5" t="s">
        <v>150</v>
      </c>
      <c r="D122" s="65" t="s">
        <v>457</v>
      </c>
      <c r="E122" s="2" t="s">
        <v>474</v>
      </c>
      <c r="F122" s="2" t="s">
        <v>129</v>
      </c>
      <c r="G122" s="48">
        <v>2170.1</v>
      </c>
      <c r="H122" s="48"/>
      <c r="I122" s="48">
        <f t="shared" si="7"/>
        <v>2170.1</v>
      </c>
      <c r="J122" s="76"/>
    </row>
    <row r="123" spans="2:10" s="87" customFormat="1" ht="21.75" customHeight="1">
      <c r="B123" s="5" t="s">
        <v>374</v>
      </c>
      <c r="C123" s="5" t="s">
        <v>150</v>
      </c>
      <c r="D123" s="54" t="s">
        <v>232</v>
      </c>
      <c r="E123" s="2" t="s">
        <v>208</v>
      </c>
      <c r="F123" s="2">
        <v>810</v>
      </c>
      <c r="G123" s="48">
        <v>430.2</v>
      </c>
      <c r="H123" s="48">
        <v>388.477</v>
      </c>
      <c r="I123" s="48">
        <f t="shared" si="7"/>
        <v>818.677</v>
      </c>
      <c r="J123" s="78"/>
    </row>
    <row r="124" spans="2:10" s="87" customFormat="1" ht="56.25" customHeight="1">
      <c r="B124" s="5" t="s">
        <v>375</v>
      </c>
      <c r="C124" s="5" t="s">
        <v>150</v>
      </c>
      <c r="D124" s="54" t="s">
        <v>542</v>
      </c>
      <c r="E124" s="2" t="s">
        <v>556</v>
      </c>
      <c r="F124" s="2">
        <v>327</v>
      </c>
      <c r="G124" s="48">
        <v>0</v>
      </c>
      <c r="H124" s="48">
        <v>2500</v>
      </c>
      <c r="I124" s="48">
        <f t="shared" si="7"/>
        <v>2500</v>
      </c>
      <c r="J124" s="78" t="s">
        <v>526</v>
      </c>
    </row>
    <row r="125" spans="2:10" s="87" customFormat="1" ht="59.25" customHeight="1">
      <c r="B125" s="5" t="s">
        <v>376</v>
      </c>
      <c r="C125" s="5" t="s">
        <v>150</v>
      </c>
      <c r="D125" s="54" t="s">
        <v>483</v>
      </c>
      <c r="E125" s="2" t="s">
        <v>30</v>
      </c>
      <c r="F125" s="2">
        <v>327</v>
      </c>
      <c r="G125" s="48">
        <v>38400</v>
      </c>
      <c r="H125" s="48">
        <v>1000</v>
      </c>
      <c r="I125" s="48">
        <f t="shared" si="7"/>
        <v>39400</v>
      </c>
      <c r="J125" s="73" t="s">
        <v>1</v>
      </c>
    </row>
    <row r="126" spans="2:10" s="87" customFormat="1" ht="52.5" customHeight="1">
      <c r="B126" s="5" t="s">
        <v>377</v>
      </c>
      <c r="C126" s="5" t="s">
        <v>150</v>
      </c>
      <c r="D126" s="54" t="s">
        <v>90</v>
      </c>
      <c r="E126" s="2" t="s">
        <v>552</v>
      </c>
      <c r="F126" s="2">
        <v>327</v>
      </c>
      <c r="G126" s="48">
        <v>0</v>
      </c>
      <c r="H126" s="48">
        <v>341</v>
      </c>
      <c r="I126" s="48">
        <f t="shared" si="7"/>
        <v>341</v>
      </c>
      <c r="J126" s="73" t="s">
        <v>541</v>
      </c>
    </row>
    <row r="127" spans="2:10" s="87" customFormat="1" ht="29.25" customHeight="1">
      <c r="B127" s="5" t="s">
        <v>378</v>
      </c>
      <c r="C127" s="5" t="s">
        <v>150</v>
      </c>
      <c r="D127" s="54" t="s">
        <v>554</v>
      </c>
      <c r="E127" s="2" t="s">
        <v>208</v>
      </c>
      <c r="F127" s="2" t="s">
        <v>129</v>
      </c>
      <c r="G127" s="48">
        <v>0</v>
      </c>
      <c r="H127" s="48">
        <v>595.39968</v>
      </c>
      <c r="I127" s="48">
        <f t="shared" si="7"/>
        <v>595.39968</v>
      </c>
      <c r="J127" s="84" t="s">
        <v>523</v>
      </c>
    </row>
    <row r="128" spans="2:10" s="87" customFormat="1" ht="21.75" customHeight="1">
      <c r="B128" s="5" t="s">
        <v>379</v>
      </c>
      <c r="C128" s="5" t="s">
        <v>150</v>
      </c>
      <c r="D128" s="54" t="s">
        <v>462</v>
      </c>
      <c r="E128" s="2" t="s">
        <v>209</v>
      </c>
      <c r="F128" s="2" t="s">
        <v>129</v>
      </c>
      <c r="G128" s="48">
        <v>12767.8</v>
      </c>
      <c r="H128" s="48"/>
      <c r="I128" s="48">
        <f t="shared" si="7"/>
        <v>12767.8</v>
      </c>
      <c r="J128" s="84"/>
    </row>
    <row r="129" spans="2:10" s="87" customFormat="1" ht="81" customHeight="1">
      <c r="B129" s="5" t="s">
        <v>380</v>
      </c>
      <c r="C129" s="5" t="s">
        <v>150</v>
      </c>
      <c r="D129" s="63" t="s">
        <v>491</v>
      </c>
      <c r="E129" s="2" t="s">
        <v>272</v>
      </c>
      <c r="F129" s="2">
        <v>327</v>
      </c>
      <c r="G129" s="48">
        <v>3703.1</v>
      </c>
      <c r="H129" s="48"/>
      <c r="I129" s="48">
        <f t="shared" si="7"/>
        <v>3703.1</v>
      </c>
      <c r="J129" s="76"/>
    </row>
    <row r="130" spans="2:10" s="87" customFormat="1" ht="21" customHeight="1">
      <c r="B130" s="5" t="s">
        <v>381</v>
      </c>
      <c r="C130" s="5" t="s">
        <v>150</v>
      </c>
      <c r="D130" s="54" t="s">
        <v>124</v>
      </c>
      <c r="E130" s="2" t="s">
        <v>210</v>
      </c>
      <c r="F130" s="2" t="s">
        <v>129</v>
      </c>
      <c r="G130" s="48">
        <v>93676.4</v>
      </c>
      <c r="H130" s="48"/>
      <c r="I130" s="48">
        <f t="shared" si="7"/>
        <v>93676.4</v>
      </c>
      <c r="J130" s="76"/>
    </row>
    <row r="131" spans="2:10" s="87" customFormat="1" ht="21" customHeight="1">
      <c r="B131" s="5" t="s">
        <v>382</v>
      </c>
      <c r="C131" s="5" t="s">
        <v>150</v>
      </c>
      <c r="D131" s="54" t="s">
        <v>232</v>
      </c>
      <c r="E131" s="2" t="s">
        <v>210</v>
      </c>
      <c r="F131" s="2">
        <v>810</v>
      </c>
      <c r="G131" s="48">
        <v>12774</v>
      </c>
      <c r="H131" s="48"/>
      <c r="I131" s="48">
        <f t="shared" si="7"/>
        <v>12774</v>
      </c>
      <c r="J131" s="78"/>
    </row>
    <row r="132" spans="2:10" s="87" customFormat="1" ht="21" customHeight="1">
      <c r="B132" s="5" t="s">
        <v>383</v>
      </c>
      <c r="C132" s="5" t="s">
        <v>150</v>
      </c>
      <c r="D132" s="54" t="s">
        <v>62</v>
      </c>
      <c r="E132" s="2" t="s">
        <v>210</v>
      </c>
      <c r="F132" s="2" t="s">
        <v>129</v>
      </c>
      <c r="G132" s="48">
        <v>4955.7</v>
      </c>
      <c r="H132" s="48"/>
      <c r="I132" s="48">
        <f t="shared" si="7"/>
        <v>4955.7</v>
      </c>
      <c r="J132" s="76"/>
    </row>
    <row r="133" spans="2:10" s="87" customFormat="1" ht="21.75" customHeight="1">
      <c r="B133" s="5" t="s">
        <v>384</v>
      </c>
      <c r="C133" s="5" t="s">
        <v>150</v>
      </c>
      <c r="D133" s="54" t="s">
        <v>63</v>
      </c>
      <c r="E133" s="2" t="s">
        <v>210</v>
      </c>
      <c r="F133" s="2" t="s">
        <v>129</v>
      </c>
      <c r="G133" s="48">
        <v>7961</v>
      </c>
      <c r="H133" s="48"/>
      <c r="I133" s="48">
        <f t="shared" si="7"/>
        <v>7961</v>
      </c>
      <c r="J133" s="76"/>
    </row>
    <row r="134" spans="2:10" s="87" customFormat="1" ht="21" customHeight="1">
      <c r="B134" s="5" t="s">
        <v>385</v>
      </c>
      <c r="C134" s="5" t="s">
        <v>150</v>
      </c>
      <c r="D134" s="54" t="s">
        <v>63</v>
      </c>
      <c r="E134" s="2" t="s">
        <v>210</v>
      </c>
      <c r="F134" s="2">
        <v>810</v>
      </c>
      <c r="G134" s="48">
        <v>161.9</v>
      </c>
      <c r="H134" s="48">
        <v>84</v>
      </c>
      <c r="I134" s="48">
        <f t="shared" si="7"/>
        <v>245.9</v>
      </c>
      <c r="J134" s="78"/>
    </row>
    <row r="135" spans="2:10" s="87" customFormat="1" ht="15" customHeight="1">
      <c r="B135" s="5" t="s">
        <v>445</v>
      </c>
      <c r="C135" s="5" t="s">
        <v>150</v>
      </c>
      <c r="D135" s="54" t="s">
        <v>64</v>
      </c>
      <c r="E135" s="2" t="s">
        <v>210</v>
      </c>
      <c r="F135" s="2" t="s">
        <v>129</v>
      </c>
      <c r="G135" s="48">
        <v>24614.1</v>
      </c>
      <c r="H135" s="48"/>
      <c r="I135" s="48">
        <f t="shared" si="7"/>
        <v>24614.1</v>
      </c>
      <c r="J135" s="78"/>
    </row>
    <row r="136" spans="2:10" s="87" customFormat="1" ht="31.5" hidden="1">
      <c r="B136" s="5" t="s">
        <v>412</v>
      </c>
      <c r="C136" s="5" t="s">
        <v>150</v>
      </c>
      <c r="D136" s="54" t="s">
        <v>435</v>
      </c>
      <c r="E136" s="2" t="s">
        <v>443</v>
      </c>
      <c r="F136" s="2">
        <v>327</v>
      </c>
      <c r="G136" s="48"/>
      <c r="H136" s="48"/>
      <c r="I136" s="48">
        <f t="shared" si="7"/>
        <v>0</v>
      </c>
      <c r="J136" s="12"/>
    </row>
    <row r="137" spans="2:10" s="87" customFormat="1" ht="15.75" hidden="1">
      <c r="B137" s="5" t="s">
        <v>413</v>
      </c>
      <c r="C137" s="5" t="s">
        <v>150</v>
      </c>
      <c r="D137" s="54" t="s">
        <v>199</v>
      </c>
      <c r="E137" s="2" t="s">
        <v>210</v>
      </c>
      <c r="F137" s="2" t="s">
        <v>129</v>
      </c>
      <c r="G137" s="48"/>
      <c r="H137" s="48"/>
      <c r="I137" s="48">
        <f t="shared" si="7"/>
        <v>0</v>
      </c>
      <c r="J137" s="76"/>
    </row>
    <row r="138" spans="2:10" s="87" customFormat="1" ht="84.75" customHeight="1" hidden="1">
      <c r="B138" s="5" t="s">
        <v>414</v>
      </c>
      <c r="C138" s="5" t="s">
        <v>150</v>
      </c>
      <c r="D138" s="63" t="s">
        <v>525</v>
      </c>
      <c r="E138" s="2" t="s">
        <v>245</v>
      </c>
      <c r="F138" s="2">
        <v>327</v>
      </c>
      <c r="G138" s="48"/>
      <c r="H138" s="48"/>
      <c r="I138" s="48">
        <f t="shared" si="7"/>
        <v>0</v>
      </c>
      <c r="J138" s="78"/>
    </row>
    <row r="139" spans="2:10" s="87" customFormat="1" ht="63" customHeight="1">
      <c r="B139" s="5" t="s">
        <v>98</v>
      </c>
      <c r="C139" s="5" t="s">
        <v>150</v>
      </c>
      <c r="D139" s="54" t="s">
        <v>483</v>
      </c>
      <c r="E139" s="2" t="s">
        <v>31</v>
      </c>
      <c r="F139" s="2">
        <v>327</v>
      </c>
      <c r="G139" s="48">
        <v>10500</v>
      </c>
      <c r="H139" s="48">
        <v>1500</v>
      </c>
      <c r="I139" s="48">
        <f t="shared" si="7"/>
        <v>12000</v>
      </c>
      <c r="J139" s="73" t="s">
        <v>1</v>
      </c>
    </row>
    <row r="140" spans="2:10" s="103" customFormat="1" ht="21" customHeight="1">
      <c r="B140" s="28" t="s">
        <v>386</v>
      </c>
      <c r="C140" s="28" t="s">
        <v>151</v>
      </c>
      <c r="D140" s="61" t="s">
        <v>152</v>
      </c>
      <c r="E140" s="26"/>
      <c r="F140" s="26"/>
      <c r="G140" s="47">
        <f>G141+G142</f>
        <v>16664.7</v>
      </c>
      <c r="H140" s="47">
        <f>H141+H142</f>
        <v>0</v>
      </c>
      <c r="I140" s="47">
        <f>I141+I142</f>
        <v>16664.7</v>
      </c>
      <c r="J140" s="86"/>
    </row>
    <row r="141" spans="2:10" s="87" customFormat="1" ht="15.75">
      <c r="B141" s="5" t="s">
        <v>387</v>
      </c>
      <c r="C141" s="5" t="s">
        <v>151</v>
      </c>
      <c r="D141" s="54" t="s">
        <v>65</v>
      </c>
      <c r="E141" s="2" t="s">
        <v>207</v>
      </c>
      <c r="F141" s="2" t="s">
        <v>183</v>
      </c>
      <c r="G141" s="48">
        <v>14264.7</v>
      </c>
      <c r="H141" s="48"/>
      <c r="I141" s="48">
        <f>G141+H141</f>
        <v>14264.7</v>
      </c>
      <c r="J141" s="76"/>
    </row>
    <row r="142" spans="2:10" s="87" customFormat="1" ht="31.5" customHeight="1">
      <c r="B142" s="5" t="s">
        <v>388</v>
      </c>
      <c r="C142" s="5" t="s">
        <v>151</v>
      </c>
      <c r="D142" s="54" t="s">
        <v>466</v>
      </c>
      <c r="E142" s="2" t="s">
        <v>282</v>
      </c>
      <c r="F142" s="2">
        <v>447</v>
      </c>
      <c r="G142" s="48">
        <f>2000+400</f>
        <v>2400</v>
      </c>
      <c r="H142" s="48"/>
      <c r="I142" s="48">
        <f>G142+H142</f>
        <v>2400</v>
      </c>
      <c r="J142" s="76"/>
    </row>
    <row r="143" spans="2:10" s="103" customFormat="1" ht="24" customHeight="1">
      <c r="B143" s="28" t="s">
        <v>389</v>
      </c>
      <c r="C143" s="28" t="s">
        <v>153</v>
      </c>
      <c r="D143" s="61" t="s">
        <v>154</v>
      </c>
      <c r="E143" s="26"/>
      <c r="F143" s="26"/>
      <c r="G143" s="47">
        <f>G144+G145+G146+G147+G148</f>
        <v>37026.2</v>
      </c>
      <c r="H143" s="47">
        <f>H144+H145+H146+H147+H148</f>
        <v>-1200</v>
      </c>
      <c r="I143" s="47">
        <f>I144+I145+I146+I147+I148</f>
        <v>35826.2</v>
      </c>
      <c r="J143" s="86"/>
    </row>
    <row r="144" spans="2:10" s="87" customFormat="1" ht="21" customHeight="1">
      <c r="B144" s="5" t="s">
        <v>390</v>
      </c>
      <c r="C144" s="5" t="s">
        <v>153</v>
      </c>
      <c r="D144" s="54" t="s">
        <v>61</v>
      </c>
      <c r="E144" s="2" t="s">
        <v>190</v>
      </c>
      <c r="F144" s="5" t="s">
        <v>216</v>
      </c>
      <c r="G144" s="48">
        <v>6980.5</v>
      </c>
      <c r="H144" s="48"/>
      <c r="I144" s="48">
        <f>G144+H144</f>
        <v>6980.5</v>
      </c>
      <c r="J144" s="76"/>
    </row>
    <row r="145" spans="2:10" s="87" customFormat="1" ht="30.75" customHeight="1">
      <c r="B145" s="5" t="s">
        <v>391</v>
      </c>
      <c r="C145" s="5" t="s">
        <v>153</v>
      </c>
      <c r="D145" s="54" t="s">
        <v>66</v>
      </c>
      <c r="E145" s="2" t="s">
        <v>269</v>
      </c>
      <c r="F145" s="2" t="s">
        <v>129</v>
      </c>
      <c r="G145" s="48">
        <v>13001.9</v>
      </c>
      <c r="H145" s="48"/>
      <c r="I145" s="48">
        <f>G145+H145</f>
        <v>13001.9</v>
      </c>
      <c r="J145" s="76"/>
    </row>
    <row r="146" spans="2:10" s="87" customFormat="1" ht="30.75" customHeight="1">
      <c r="B146" s="5" t="s">
        <v>392</v>
      </c>
      <c r="C146" s="5" t="s">
        <v>153</v>
      </c>
      <c r="D146" s="54" t="s">
        <v>66</v>
      </c>
      <c r="E146" s="2" t="s">
        <v>270</v>
      </c>
      <c r="F146" s="2" t="s">
        <v>129</v>
      </c>
      <c r="G146" s="48">
        <v>15237.2</v>
      </c>
      <c r="H146" s="48"/>
      <c r="I146" s="48">
        <f>G146+H146</f>
        <v>15237.2</v>
      </c>
      <c r="J146" s="76"/>
    </row>
    <row r="147" spans="2:10" s="87" customFormat="1" ht="31.5">
      <c r="B147" s="5" t="s">
        <v>393</v>
      </c>
      <c r="C147" s="5" t="s">
        <v>153</v>
      </c>
      <c r="D147" s="54" t="s">
        <v>67</v>
      </c>
      <c r="E147" s="2" t="s">
        <v>206</v>
      </c>
      <c r="F147" s="2">
        <v>810</v>
      </c>
      <c r="G147" s="48">
        <v>606.6</v>
      </c>
      <c r="H147" s="48"/>
      <c r="I147" s="48">
        <f>G147+H147</f>
        <v>606.6</v>
      </c>
      <c r="J147" s="78"/>
    </row>
    <row r="148" spans="2:10" s="87" customFormat="1" ht="47.25">
      <c r="B148" s="5" t="s">
        <v>394</v>
      </c>
      <c r="C148" s="5" t="s">
        <v>153</v>
      </c>
      <c r="D148" s="54" t="s">
        <v>90</v>
      </c>
      <c r="E148" s="2" t="s">
        <v>87</v>
      </c>
      <c r="F148" s="2" t="s">
        <v>129</v>
      </c>
      <c r="G148" s="48">
        <v>1200</v>
      </c>
      <c r="H148" s="48">
        <v>-1200</v>
      </c>
      <c r="I148" s="48">
        <f>G148+H148</f>
        <v>0</v>
      </c>
      <c r="J148" s="12"/>
    </row>
    <row r="149" spans="2:10" s="87" customFormat="1" ht="22.5" customHeight="1">
      <c r="B149" s="9" t="s">
        <v>395</v>
      </c>
      <c r="C149" s="9" t="s">
        <v>155</v>
      </c>
      <c r="D149" s="64" t="s">
        <v>156</v>
      </c>
      <c r="E149" s="10"/>
      <c r="F149" s="10"/>
      <c r="G149" s="46">
        <f>G150+G180</f>
        <v>128121.6</v>
      </c>
      <c r="H149" s="46">
        <f>H150+H180</f>
        <v>1618.7011</v>
      </c>
      <c r="I149" s="46">
        <f>I150+I180</f>
        <v>129740.3011</v>
      </c>
      <c r="J149" s="76"/>
    </row>
    <row r="150" spans="2:10" s="103" customFormat="1" ht="18.75" customHeight="1">
      <c r="B150" s="5" t="s">
        <v>99</v>
      </c>
      <c r="C150" s="28" t="s">
        <v>184</v>
      </c>
      <c r="D150" s="61" t="s">
        <v>185</v>
      </c>
      <c r="E150" s="26"/>
      <c r="F150" s="26"/>
      <c r="G150" s="47">
        <f>G151+G152+G153+G154+G155+G156+G157+G158+G159+G160+G161+G162+G163+G164+G165+G166+G167+G174+G176+G177+G172+G173+G175+G168+G178+G170+G179+G171</f>
        <v>125067.6</v>
      </c>
      <c r="H150" s="47">
        <f>H151+H152+H153+H154+H155+H156+H157+H158+H159+H160+H161+H162+H163+H164+H165+H166+H167+H174+H176+H177+H172+H173+H175+H168+H178+H170+H179+H171+H169</f>
        <v>1618.7011</v>
      </c>
      <c r="I150" s="47">
        <f>I151+I152+I153+I154+I155+I156+I157+I158+I159+I160+I161+I162+I163+I164+I165+I166+I167+I174+I176+I177+I172+I173+I175+I168+I178+I170+I179+I171+I169</f>
        <v>126686.3011</v>
      </c>
      <c r="J150" s="86"/>
    </row>
    <row r="151" spans="2:10" s="87" customFormat="1" ht="25.5" customHeight="1">
      <c r="B151" s="5" t="s">
        <v>396</v>
      </c>
      <c r="C151" s="5" t="s">
        <v>184</v>
      </c>
      <c r="D151" s="54" t="s">
        <v>68</v>
      </c>
      <c r="E151" s="2" t="s">
        <v>202</v>
      </c>
      <c r="F151" s="2" t="s">
        <v>129</v>
      </c>
      <c r="G151" s="48">
        <v>9521.8</v>
      </c>
      <c r="H151" s="48"/>
      <c r="I151" s="48">
        <f aca="true" t="shared" si="8" ref="I151:I179">G151+H151</f>
        <v>9521.8</v>
      </c>
      <c r="J151" s="85"/>
    </row>
    <row r="152" spans="2:10" s="87" customFormat="1" ht="24.75" customHeight="1">
      <c r="B152" s="5" t="s">
        <v>397</v>
      </c>
      <c r="C152" s="5" t="s">
        <v>184</v>
      </c>
      <c r="D152" s="54" t="s">
        <v>68</v>
      </c>
      <c r="E152" s="2" t="s">
        <v>202</v>
      </c>
      <c r="F152" s="2">
        <v>810</v>
      </c>
      <c r="G152" s="48">
        <v>1635.2</v>
      </c>
      <c r="H152" s="48">
        <f>80+115.4</f>
        <v>195.4</v>
      </c>
      <c r="I152" s="48">
        <f t="shared" si="8"/>
        <v>1830.6</v>
      </c>
      <c r="J152" s="78" t="s">
        <v>543</v>
      </c>
    </row>
    <row r="153" spans="2:10" s="87" customFormat="1" ht="21" customHeight="1">
      <c r="B153" s="5" t="s">
        <v>398</v>
      </c>
      <c r="C153" s="5" t="s">
        <v>184</v>
      </c>
      <c r="D153" s="54" t="s">
        <v>460</v>
      </c>
      <c r="E153" s="2" t="s">
        <v>202</v>
      </c>
      <c r="F153" s="2" t="s">
        <v>129</v>
      </c>
      <c r="G153" s="48">
        <v>3425.7</v>
      </c>
      <c r="H153" s="48"/>
      <c r="I153" s="48">
        <f t="shared" si="8"/>
        <v>3425.7</v>
      </c>
      <c r="J153" s="76"/>
    </row>
    <row r="154" spans="2:10" s="87" customFormat="1" ht="21" customHeight="1">
      <c r="B154" s="5" t="s">
        <v>399</v>
      </c>
      <c r="C154" s="5" t="s">
        <v>184</v>
      </c>
      <c r="D154" s="54" t="s">
        <v>460</v>
      </c>
      <c r="E154" s="2" t="s">
        <v>202</v>
      </c>
      <c r="F154" s="2">
        <v>810</v>
      </c>
      <c r="G154" s="48">
        <v>390.2</v>
      </c>
      <c r="H154" s="48"/>
      <c r="I154" s="48">
        <f t="shared" si="8"/>
        <v>390.2</v>
      </c>
      <c r="J154" s="76"/>
    </row>
    <row r="155" spans="2:10" s="87" customFormat="1" ht="24" customHeight="1">
      <c r="B155" s="5" t="s">
        <v>400</v>
      </c>
      <c r="C155" s="5" t="s">
        <v>184</v>
      </c>
      <c r="D155" s="54" t="s">
        <v>69</v>
      </c>
      <c r="E155" s="2" t="s">
        <v>205</v>
      </c>
      <c r="F155" s="2" t="s">
        <v>129</v>
      </c>
      <c r="G155" s="48">
        <v>6493.4</v>
      </c>
      <c r="H155" s="48"/>
      <c r="I155" s="48">
        <f t="shared" si="8"/>
        <v>6493.4</v>
      </c>
      <c r="J155" s="85"/>
    </row>
    <row r="156" spans="2:10" s="87" customFormat="1" ht="24" customHeight="1">
      <c r="B156" s="5" t="s">
        <v>401</v>
      </c>
      <c r="C156" s="5" t="s">
        <v>184</v>
      </c>
      <c r="D156" s="54" t="s">
        <v>69</v>
      </c>
      <c r="E156" s="2" t="s">
        <v>205</v>
      </c>
      <c r="F156" s="2">
        <v>810</v>
      </c>
      <c r="G156" s="48">
        <v>432</v>
      </c>
      <c r="H156" s="48"/>
      <c r="I156" s="48">
        <f t="shared" si="8"/>
        <v>432</v>
      </c>
      <c r="J156" s="78"/>
    </row>
    <row r="157" spans="2:10" s="87" customFormat="1" ht="21" customHeight="1">
      <c r="B157" s="5" t="s">
        <v>100</v>
      </c>
      <c r="C157" s="5" t="s">
        <v>184</v>
      </c>
      <c r="D157" s="54" t="s">
        <v>127</v>
      </c>
      <c r="E157" s="2" t="s">
        <v>204</v>
      </c>
      <c r="F157" s="2" t="s">
        <v>129</v>
      </c>
      <c r="G157" s="48">
        <v>5789.3</v>
      </c>
      <c r="H157" s="48"/>
      <c r="I157" s="48">
        <f t="shared" si="8"/>
        <v>5789.3</v>
      </c>
      <c r="J157" s="76"/>
    </row>
    <row r="158" spans="2:10" s="87" customFormat="1" ht="25.5" customHeight="1">
      <c r="B158" s="5" t="s">
        <v>402</v>
      </c>
      <c r="C158" s="5" t="s">
        <v>184</v>
      </c>
      <c r="D158" s="54" t="s">
        <v>127</v>
      </c>
      <c r="E158" s="2" t="s">
        <v>204</v>
      </c>
      <c r="F158" s="2">
        <v>810</v>
      </c>
      <c r="G158" s="48">
        <v>850</v>
      </c>
      <c r="H158" s="48">
        <v>57.1701</v>
      </c>
      <c r="I158" s="48">
        <f t="shared" si="8"/>
        <v>907.1701</v>
      </c>
      <c r="J158" s="84" t="s">
        <v>523</v>
      </c>
    </row>
    <row r="159" spans="2:10" s="87" customFormat="1" ht="19.5" customHeight="1">
      <c r="B159" s="5" t="s">
        <v>403</v>
      </c>
      <c r="C159" s="5" t="s">
        <v>184</v>
      </c>
      <c r="D159" s="54" t="s">
        <v>70</v>
      </c>
      <c r="E159" s="2" t="s">
        <v>204</v>
      </c>
      <c r="F159" s="2" t="s">
        <v>129</v>
      </c>
      <c r="G159" s="48">
        <v>17818.5</v>
      </c>
      <c r="H159" s="48"/>
      <c r="I159" s="48">
        <f t="shared" si="8"/>
        <v>17818.5</v>
      </c>
      <c r="J159" s="84"/>
    </row>
    <row r="160" spans="2:10" s="87" customFormat="1" ht="27" customHeight="1">
      <c r="B160" s="5" t="s">
        <v>101</v>
      </c>
      <c r="C160" s="5" t="s">
        <v>184</v>
      </c>
      <c r="D160" s="54" t="s">
        <v>70</v>
      </c>
      <c r="E160" s="2" t="s">
        <v>204</v>
      </c>
      <c r="F160" s="2">
        <v>810</v>
      </c>
      <c r="G160" s="48">
        <v>2945.7</v>
      </c>
      <c r="H160" s="48">
        <v>72.7</v>
      </c>
      <c r="I160" s="48">
        <f t="shared" si="8"/>
        <v>3018.4</v>
      </c>
      <c r="J160" s="84" t="s">
        <v>523</v>
      </c>
    </row>
    <row r="161" spans="2:10" s="87" customFormat="1" ht="21" customHeight="1">
      <c r="B161" s="5" t="s">
        <v>404</v>
      </c>
      <c r="C161" s="5" t="s">
        <v>184</v>
      </c>
      <c r="D161" s="54" t="s">
        <v>134</v>
      </c>
      <c r="E161" s="2" t="s">
        <v>203</v>
      </c>
      <c r="F161" s="2" t="s">
        <v>129</v>
      </c>
      <c r="G161" s="48">
        <v>13068</v>
      </c>
      <c r="H161" s="48"/>
      <c r="I161" s="48">
        <f t="shared" si="8"/>
        <v>13068</v>
      </c>
      <c r="J161" s="76"/>
    </row>
    <row r="162" spans="2:10" s="87" customFormat="1" ht="21" customHeight="1">
      <c r="B162" s="5" t="s">
        <v>405</v>
      </c>
      <c r="C162" s="5" t="s">
        <v>184</v>
      </c>
      <c r="D162" s="54" t="s">
        <v>134</v>
      </c>
      <c r="E162" s="2" t="s">
        <v>203</v>
      </c>
      <c r="F162" s="2">
        <v>810</v>
      </c>
      <c r="G162" s="48">
        <v>327.2</v>
      </c>
      <c r="H162" s="48"/>
      <c r="I162" s="48">
        <f t="shared" si="8"/>
        <v>327.2</v>
      </c>
      <c r="J162" s="76"/>
    </row>
    <row r="163" spans="2:10" s="87" customFormat="1" ht="21" customHeight="1">
      <c r="B163" s="5" t="s">
        <v>406</v>
      </c>
      <c r="C163" s="5" t="s">
        <v>184</v>
      </c>
      <c r="D163" s="54" t="s">
        <v>195</v>
      </c>
      <c r="E163" s="2" t="s">
        <v>203</v>
      </c>
      <c r="F163" s="2" t="s">
        <v>129</v>
      </c>
      <c r="G163" s="48">
        <v>6330</v>
      </c>
      <c r="H163" s="48"/>
      <c r="I163" s="48">
        <f t="shared" si="8"/>
        <v>6330</v>
      </c>
      <c r="J163" s="76"/>
    </row>
    <row r="164" spans="2:10" s="87" customFormat="1" ht="21" customHeight="1">
      <c r="B164" s="5" t="s">
        <v>102</v>
      </c>
      <c r="C164" s="5" t="s">
        <v>184</v>
      </c>
      <c r="D164" s="54" t="s">
        <v>71</v>
      </c>
      <c r="E164" s="2" t="s">
        <v>202</v>
      </c>
      <c r="F164" s="2" t="s">
        <v>129</v>
      </c>
      <c r="G164" s="48">
        <v>15285.3</v>
      </c>
      <c r="H164" s="48"/>
      <c r="I164" s="48">
        <f t="shared" si="8"/>
        <v>15285.3</v>
      </c>
      <c r="J164" s="85"/>
    </row>
    <row r="165" spans="2:10" s="87" customFormat="1" ht="26.25" customHeight="1">
      <c r="B165" s="5" t="s">
        <v>407</v>
      </c>
      <c r="C165" s="5" t="s">
        <v>184</v>
      </c>
      <c r="D165" s="54" t="s">
        <v>71</v>
      </c>
      <c r="E165" s="2" t="s">
        <v>202</v>
      </c>
      <c r="F165" s="2">
        <v>810</v>
      </c>
      <c r="G165" s="48">
        <v>2152</v>
      </c>
      <c r="H165" s="48">
        <v>7.6</v>
      </c>
      <c r="I165" s="48">
        <f t="shared" si="8"/>
        <v>2159.6</v>
      </c>
      <c r="J165" s="84" t="s">
        <v>523</v>
      </c>
    </row>
    <row r="166" spans="2:10" s="87" customFormat="1" ht="21.75" customHeight="1">
      <c r="B166" s="5" t="s">
        <v>408</v>
      </c>
      <c r="C166" s="5" t="s">
        <v>184</v>
      </c>
      <c r="D166" s="54" t="s">
        <v>72</v>
      </c>
      <c r="E166" s="2" t="s">
        <v>202</v>
      </c>
      <c r="F166" s="2" t="s">
        <v>129</v>
      </c>
      <c r="G166" s="48">
        <f>15370.4+1500</f>
        <v>16870.4</v>
      </c>
      <c r="H166" s="48"/>
      <c r="I166" s="48">
        <f t="shared" si="8"/>
        <v>16870.4</v>
      </c>
      <c r="J166" s="76"/>
    </row>
    <row r="167" spans="2:10" s="87" customFormat="1" ht="27" customHeight="1">
      <c r="B167" s="5" t="s">
        <v>103</v>
      </c>
      <c r="C167" s="5" t="s">
        <v>184</v>
      </c>
      <c r="D167" s="54" t="s">
        <v>72</v>
      </c>
      <c r="E167" s="2" t="s">
        <v>202</v>
      </c>
      <c r="F167" s="2">
        <v>810</v>
      </c>
      <c r="G167" s="48">
        <v>2522.9</v>
      </c>
      <c r="H167" s="48">
        <v>50</v>
      </c>
      <c r="I167" s="48">
        <f t="shared" si="8"/>
        <v>2572.9</v>
      </c>
      <c r="J167" s="84" t="s">
        <v>523</v>
      </c>
    </row>
    <row r="168" spans="2:10" s="87" customFormat="1" ht="63.75" customHeight="1">
      <c r="B168" s="5" t="s">
        <v>409</v>
      </c>
      <c r="C168" s="5" t="s">
        <v>184</v>
      </c>
      <c r="D168" s="54" t="s">
        <v>483</v>
      </c>
      <c r="E168" s="2" t="s">
        <v>32</v>
      </c>
      <c r="F168" s="2">
        <v>327</v>
      </c>
      <c r="G168" s="48">
        <v>17850</v>
      </c>
      <c r="H168" s="48">
        <v>-1240</v>
      </c>
      <c r="I168" s="48">
        <f t="shared" si="8"/>
        <v>16610</v>
      </c>
      <c r="J168" s="73" t="s">
        <v>1</v>
      </c>
    </row>
    <row r="169" spans="2:10" s="87" customFormat="1" ht="55.5" customHeight="1">
      <c r="B169" s="5" t="s">
        <v>104</v>
      </c>
      <c r="C169" s="5" t="s">
        <v>184</v>
      </c>
      <c r="D169" s="54" t="s">
        <v>90</v>
      </c>
      <c r="E169" s="2" t="s">
        <v>527</v>
      </c>
      <c r="F169" s="2">
        <v>327</v>
      </c>
      <c r="G169" s="48">
        <v>0</v>
      </c>
      <c r="H169" s="48">
        <v>1800.831</v>
      </c>
      <c r="I169" s="48">
        <f t="shared" si="8"/>
        <v>1800.831</v>
      </c>
      <c r="J169" s="73" t="s">
        <v>541</v>
      </c>
    </row>
    <row r="170" spans="2:10" s="87" customFormat="1" ht="47.25" customHeight="1">
      <c r="B170" s="5" t="s">
        <v>410</v>
      </c>
      <c r="C170" s="5" t="s">
        <v>184</v>
      </c>
      <c r="D170" s="54" t="s">
        <v>483</v>
      </c>
      <c r="E170" s="2" t="s">
        <v>35</v>
      </c>
      <c r="F170" s="2">
        <v>327</v>
      </c>
      <c r="G170" s="48">
        <v>500</v>
      </c>
      <c r="H170" s="48"/>
      <c r="I170" s="48">
        <f t="shared" si="8"/>
        <v>500</v>
      </c>
      <c r="J170" s="76"/>
    </row>
    <row r="171" spans="2:10" s="87" customFormat="1" ht="41.25" customHeight="1">
      <c r="B171" s="5" t="s">
        <v>411</v>
      </c>
      <c r="C171" s="5" t="s">
        <v>184</v>
      </c>
      <c r="D171" s="54" t="s">
        <v>73</v>
      </c>
      <c r="E171" s="2" t="s">
        <v>480</v>
      </c>
      <c r="F171" s="2">
        <v>327</v>
      </c>
      <c r="G171" s="48">
        <v>10</v>
      </c>
      <c r="H171" s="48"/>
      <c r="I171" s="48">
        <f t="shared" si="8"/>
        <v>10</v>
      </c>
      <c r="J171" s="76"/>
    </row>
    <row r="172" spans="2:10" s="87" customFormat="1" ht="30.75" customHeight="1" hidden="1">
      <c r="B172" s="5" t="s">
        <v>423</v>
      </c>
      <c r="C172" s="5" t="s">
        <v>184</v>
      </c>
      <c r="D172" s="54" t="s">
        <v>435</v>
      </c>
      <c r="E172" s="2" t="s">
        <v>444</v>
      </c>
      <c r="F172" s="2">
        <v>327</v>
      </c>
      <c r="G172" s="48"/>
      <c r="H172" s="48"/>
      <c r="I172" s="48">
        <f t="shared" si="8"/>
        <v>0</v>
      </c>
      <c r="J172" s="12" t="s">
        <v>452</v>
      </c>
    </row>
    <row r="173" spans="2:10" s="87" customFormat="1" ht="63.75" customHeight="1">
      <c r="B173" s="5" t="s">
        <v>412</v>
      </c>
      <c r="C173" s="5" t="s">
        <v>184</v>
      </c>
      <c r="D173" s="54" t="s">
        <v>90</v>
      </c>
      <c r="E173" s="2" t="s">
        <v>88</v>
      </c>
      <c r="F173" s="2">
        <v>327</v>
      </c>
      <c r="G173" s="48">
        <v>200</v>
      </c>
      <c r="H173" s="48">
        <v>575</v>
      </c>
      <c r="I173" s="48">
        <f t="shared" si="8"/>
        <v>775</v>
      </c>
      <c r="J173" s="73" t="s">
        <v>541</v>
      </c>
    </row>
    <row r="174" spans="2:10" s="87" customFormat="1" ht="15.75" hidden="1">
      <c r="B174" s="5" t="s">
        <v>424</v>
      </c>
      <c r="C174" s="5" t="s">
        <v>184</v>
      </c>
      <c r="D174" s="54" t="s">
        <v>199</v>
      </c>
      <c r="E174" s="2" t="s">
        <v>203</v>
      </c>
      <c r="F174" s="2">
        <v>327</v>
      </c>
      <c r="G174" s="48"/>
      <c r="H174" s="48"/>
      <c r="I174" s="48">
        <f t="shared" si="8"/>
        <v>0</v>
      </c>
      <c r="J174" s="76"/>
    </row>
    <row r="175" spans="2:10" s="87" customFormat="1" ht="15.75" hidden="1">
      <c r="B175" s="5" t="s">
        <v>425</v>
      </c>
      <c r="C175" s="5" t="s">
        <v>184</v>
      </c>
      <c r="D175" s="54" t="s">
        <v>451</v>
      </c>
      <c r="E175" s="2" t="s">
        <v>450</v>
      </c>
      <c r="F175" s="2">
        <v>327</v>
      </c>
      <c r="G175" s="48"/>
      <c r="H175" s="48"/>
      <c r="I175" s="48">
        <f t="shared" si="8"/>
        <v>0</v>
      </c>
      <c r="J175" s="12"/>
    </row>
    <row r="176" spans="2:10" s="87" customFormat="1" ht="15.75" hidden="1">
      <c r="B176" s="5" t="s">
        <v>426</v>
      </c>
      <c r="C176" s="5" t="s">
        <v>184</v>
      </c>
      <c r="D176" s="54" t="s">
        <v>199</v>
      </c>
      <c r="E176" s="2" t="s">
        <v>204</v>
      </c>
      <c r="F176" s="2" t="s">
        <v>129</v>
      </c>
      <c r="G176" s="48"/>
      <c r="H176" s="48"/>
      <c r="I176" s="48">
        <f t="shared" si="8"/>
        <v>0</v>
      </c>
      <c r="J176" s="76"/>
    </row>
    <row r="177" spans="2:10" s="87" customFormat="1" ht="15.75" hidden="1">
      <c r="B177" s="5" t="s">
        <v>427</v>
      </c>
      <c r="C177" s="5" t="s">
        <v>184</v>
      </c>
      <c r="D177" s="54" t="s">
        <v>288</v>
      </c>
      <c r="E177" s="2" t="s">
        <v>289</v>
      </c>
      <c r="F177" s="2" t="s">
        <v>129</v>
      </c>
      <c r="G177" s="48"/>
      <c r="H177" s="48"/>
      <c r="I177" s="48">
        <f t="shared" si="8"/>
        <v>0</v>
      </c>
      <c r="J177" s="12"/>
    </row>
    <row r="178" spans="2:10" s="87" customFormat="1" ht="63">
      <c r="B178" s="5" t="s">
        <v>413</v>
      </c>
      <c r="C178" s="5" t="s">
        <v>184</v>
      </c>
      <c r="D178" s="54" t="s">
        <v>483</v>
      </c>
      <c r="E178" s="2" t="s">
        <v>0</v>
      </c>
      <c r="F178" s="2">
        <v>327</v>
      </c>
      <c r="G178" s="48">
        <v>400</v>
      </c>
      <c r="H178" s="48">
        <v>100</v>
      </c>
      <c r="I178" s="48">
        <f t="shared" si="8"/>
        <v>500</v>
      </c>
      <c r="J178" s="73" t="s">
        <v>1</v>
      </c>
    </row>
    <row r="179" spans="2:10" s="87" customFormat="1" ht="47.25">
      <c r="B179" s="5" t="s">
        <v>12</v>
      </c>
      <c r="C179" s="5" t="s">
        <v>184</v>
      </c>
      <c r="D179" s="54" t="s">
        <v>483</v>
      </c>
      <c r="E179" s="2" t="s">
        <v>36</v>
      </c>
      <c r="F179" s="2">
        <v>327</v>
      </c>
      <c r="G179" s="48">
        <v>250</v>
      </c>
      <c r="H179" s="48"/>
      <c r="I179" s="48">
        <f t="shared" si="8"/>
        <v>250</v>
      </c>
      <c r="J179" s="12"/>
    </row>
    <row r="180" spans="2:10" s="103" customFormat="1" ht="21" customHeight="1">
      <c r="B180" s="28" t="s">
        <v>414</v>
      </c>
      <c r="C180" s="28" t="s">
        <v>166</v>
      </c>
      <c r="D180" s="61" t="s">
        <v>130</v>
      </c>
      <c r="E180" s="27"/>
      <c r="F180" s="27"/>
      <c r="G180" s="47">
        <f>G181</f>
        <v>3054</v>
      </c>
      <c r="H180" s="47">
        <f>H181</f>
        <v>0</v>
      </c>
      <c r="I180" s="47">
        <f>I181</f>
        <v>3054</v>
      </c>
      <c r="J180" s="86"/>
    </row>
    <row r="181" spans="2:10" s="87" customFormat="1" ht="146.25" customHeight="1">
      <c r="B181" s="5" t="s">
        <v>105</v>
      </c>
      <c r="C181" s="5" t="s">
        <v>166</v>
      </c>
      <c r="D181" s="63" t="s">
        <v>524</v>
      </c>
      <c r="E181" s="2" t="s">
        <v>246</v>
      </c>
      <c r="F181" s="2" t="s">
        <v>186</v>
      </c>
      <c r="G181" s="48">
        <v>3054</v>
      </c>
      <c r="H181" s="48"/>
      <c r="I181" s="48">
        <f>G181+H181</f>
        <v>3054</v>
      </c>
      <c r="J181" s="76"/>
    </row>
    <row r="182" spans="2:10" ht="23.25" customHeight="1">
      <c r="B182" s="9" t="s">
        <v>106</v>
      </c>
      <c r="C182" s="9" t="s">
        <v>157</v>
      </c>
      <c r="D182" s="64" t="s">
        <v>214</v>
      </c>
      <c r="E182" s="10"/>
      <c r="F182" s="10"/>
      <c r="G182" s="46">
        <f>G183+G192+G198</f>
        <v>159455</v>
      </c>
      <c r="H182" s="46">
        <f>H183+H192+H198</f>
        <v>3344.63246</v>
      </c>
      <c r="I182" s="46">
        <f>I183+I192+I198</f>
        <v>162799.63246</v>
      </c>
      <c r="J182" s="76"/>
    </row>
    <row r="183" spans="2:10" s="97" customFormat="1" ht="21" customHeight="1">
      <c r="B183" s="28" t="s">
        <v>415</v>
      </c>
      <c r="C183" s="28" t="s">
        <v>158</v>
      </c>
      <c r="D183" s="61" t="s">
        <v>128</v>
      </c>
      <c r="E183" s="26"/>
      <c r="F183" s="26"/>
      <c r="G183" s="47">
        <f>G184+G190+G191+G185+G186+G187+G188</f>
        <v>96297</v>
      </c>
      <c r="H183" s="47">
        <f>H184+H190+H191+H185+H186+H187+H188+H189</f>
        <v>1516.40024</v>
      </c>
      <c r="I183" s="47">
        <f>I184+I190+I191+I185+I186+I187+I188+I189</f>
        <v>97813.40024</v>
      </c>
      <c r="J183" s="86"/>
    </row>
    <row r="184" spans="2:10" ht="21" customHeight="1">
      <c r="B184" s="5" t="s">
        <v>416</v>
      </c>
      <c r="C184" s="5" t="s">
        <v>158</v>
      </c>
      <c r="D184" s="45" t="s">
        <v>248</v>
      </c>
      <c r="E184" s="2" t="s">
        <v>234</v>
      </c>
      <c r="F184" s="2">
        <v>455</v>
      </c>
      <c r="G184" s="48">
        <v>86407</v>
      </c>
      <c r="H184" s="48"/>
      <c r="I184" s="48">
        <f aca="true" t="shared" si="9" ref="I184:I191">G184+H184</f>
        <v>86407</v>
      </c>
      <c r="J184" s="88"/>
    </row>
    <row r="185" spans="2:10" ht="78.75" customHeight="1">
      <c r="B185" s="5" t="s">
        <v>417</v>
      </c>
      <c r="C185" s="5" t="s">
        <v>158</v>
      </c>
      <c r="D185" s="45" t="s">
        <v>492</v>
      </c>
      <c r="E185" s="2" t="s">
        <v>247</v>
      </c>
      <c r="F185" s="2">
        <v>455</v>
      </c>
      <c r="G185" s="48">
        <v>390</v>
      </c>
      <c r="H185" s="48"/>
      <c r="I185" s="48">
        <f t="shared" si="9"/>
        <v>390</v>
      </c>
      <c r="J185" s="76"/>
    </row>
    <row r="186" spans="2:10" ht="63">
      <c r="B186" s="5" t="s">
        <v>418</v>
      </c>
      <c r="C186" s="5" t="s">
        <v>158</v>
      </c>
      <c r="D186" s="45" t="s">
        <v>587</v>
      </c>
      <c r="E186" s="2" t="s">
        <v>280</v>
      </c>
      <c r="F186" s="2">
        <v>455</v>
      </c>
      <c r="G186" s="48"/>
      <c r="H186" s="48">
        <v>305.1</v>
      </c>
      <c r="I186" s="48">
        <f t="shared" si="9"/>
        <v>305.1</v>
      </c>
      <c r="J186" s="76"/>
    </row>
    <row r="187" spans="2:10" ht="47.25" customHeight="1">
      <c r="B187" s="5" t="s">
        <v>419</v>
      </c>
      <c r="C187" s="5" t="s">
        <v>158</v>
      </c>
      <c r="D187" s="45" t="s">
        <v>446</v>
      </c>
      <c r="E187" s="2" t="s">
        <v>447</v>
      </c>
      <c r="F187" s="2">
        <v>327</v>
      </c>
      <c r="G187" s="48">
        <v>0</v>
      </c>
      <c r="H187" s="48">
        <v>211.30024</v>
      </c>
      <c r="I187" s="48">
        <f>G187+H187</f>
        <v>211.30024</v>
      </c>
      <c r="J187" s="76"/>
    </row>
    <row r="188" spans="2:10" ht="63">
      <c r="B188" s="5" t="s">
        <v>420</v>
      </c>
      <c r="C188" s="5" t="s">
        <v>158</v>
      </c>
      <c r="D188" s="54" t="s">
        <v>483</v>
      </c>
      <c r="E188" s="2" t="s">
        <v>33</v>
      </c>
      <c r="F188" s="2">
        <v>327</v>
      </c>
      <c r="G188" s="48">
        <v>8000</v>
      </c>
      <c r="H188" s="48">
        <v>-7000</v>
      </c>
      <c r="I188" s="48">
        <f t="shared" si="9"/>
        <v>1000</v>
      </c>
      <c r="J188" s="73" t="s">
        <v>1</v>
      </c>
    </row>
    <row r="189" spans="2:10" ht="47.25">
      <c r="B189" s="5" t="s">
        <v>107</v>
      </c>
      <c r="C189" s="5" t="s">
        <v>158</v>
      </c>
      <c r="D189" s="54" t="s">
        <v>90</v>
      </c>
      <c r="E189" s="2" t="s">
        <v>575</v>
      </c>
      <c r="F189" s="2">
        <v>327</v>
      </c>
      <c r="G189" s="48">
        <v>0</v>
      </c>
      <c r="H189" s="48">
        <v>8000</v>
      </c>
      <c r="I189" s="48">
        <f t="shared" si="9"/>
        <v>8000</v>
      </c>
      <c r="J189" s="73"/>
    </row>
    <row r="190" spans="2:10" ht="31.5">
      <c r="B190" s="5" t="s">
        <v>421</v>
      </c>
      <c r="C190" s="5" t="s">
        <v>158</v>
      </c>
      <c r="D190" s="54" t="s">
        <v>74</v>
      </c>
      <c r="E190" s="2" t="s">
        <v>238</v>
      </c>
      <c r="F190" s="2">
        <v>327</v>
      </c>
      <c r="G190" s="48">
        <v>400</v>
      </c>
      <c r="H190" s="48"/>
      <c r="I190" s="48">
        <f t="shared" si="9"/>
        <v>400</v>
      </c>
      <c r="J190" s="76"/>
    </row>
    <row r="191" spans="2:10" ht="31.5">
      <c r="B191" s="5" t="s">
        <v>422</v>
      </c>
      <c r="C191" s="5" t="s">
        <v>158</v>
      </c>
      <c r="D191" s="54" t="s">
        <v>75</v>
      </c>
      <c r="E191" s="2" t="s">
        <v>239</v>
      </c>
      <c r="F191" s="2">
        <v>327</v>
      </c>
      <c r="G191" s="48">
        <v>1100</v>
      </c>
      <c r="H191" s="48"/>
      <c r="I191" s="48">
        <f t="shared" si="9"/>
        <v>1100</v>
      </c>
      <c r="J191" s="76"/>
    </row>
    <row r="192" spans="2:10" ht="21" customHeight="1">
      <c r="B192" s="66" t="s">
        <v>108</v>
      </c>
      <c r="C192" s="66" t="s">
        <v>159</v>
      </c>
      <c r="D192" s="67" t="s">
        <v>160</v>
      </c>
      <c r="E192" s="18"/>
      <c r="F192" s="18"/>
      <c r="G192" s="51">
        <f>+G193+G194+G195+G196+G197</f>
        <v>56600</v>
      </c>
      <c r="H192" s="51">
        <f>+H193+H194+H195+H196+H197</f>
        <v>1828.23222</v>
      </c>
      <c r="I192" s="51">
        <f>+I193+I194+I195+I196+I197</f>
        <v>58428.23222</v>
      </c>
      <c r="J192" s="76"/>
    </row>
    <row r="193" spans="2:10" ht="99" customHeight="1">
      <c r="B193" s="5" t="s">
        <v>15</v>
      </c>
      <c r="C193" s="5" t="s">
        <v>159</v>
      </c>
      <c r="D193" s="63" t="s">
        <v>493</v>
      </c>
      <c r="E193" s="2" t="s">
        <v>22</v>
      </c>
      <c r="F193" s="5" t="s">
        <v>235</v>
      </c>
      <c r="G193" s="48">
        <v>32000</v>
      </c>
      <c r="H193" s="48"/>
      <c r="I193" s="48">
        <f>G193+H193</f>
        <v>32000</v>
      </c>
      <c r="J193" s="12"/>
    </row>
    <row r="194" spans="1:10" s="101" customFormat="1" ht="32.25" customHeight="1">
      <c r="A194" s="83"/>
      <c r="B194" s="5" t="s">
        <v>37</v>
      </c>
      <c r="C194" s="5" t="s">
        <v>159</v>
      </c>
      <c r="D194" s="54" t="s">
        <v>522</v>
      </c>
      <c r="E194" s="2" t="s">
        <v>236</v>
      </c>
      <c r="F194" s="2">
        <v>327</v>
      </c>
      <c r="G194" s="48">
        <v>0</v>
      </c>
      <c r="H194" s="48">
        <v>1628.23222</v>
      </c>
      <c r="I194" s="48">
        <f>G194+H194</f>
        <v>1628.23222</v>
      </c>
      <c r="J194" s="84" t="s">
        <v>531</v>
      </c>
    </row>
    <row r="195" spans="1:10" s="101" customFormat="1" ht="22.5" customHeight="1" hidden="1">
      <c r="A195" s="83"/>
      <c r="B195" s="5" t="s">
        <v>428</v>
      </c>
      <c r="C195" s="5" t="s">
        <v>159</v>
      </c>
      <c r="D195" s="54" t="s">
        <v>288</v>
      </c>
      <c r="E195" s="2" t="s">
        <v>290</v>
      </c>
      <c r="F195" s="2">
        <v>327</v>
      </c>
      <c r="G195" s="48"/>
      <c r="H195" s="48"/>
      <c r="I195" s="48">
        <f>G195+H195</f>
        <v>0</v>
      </c>
      <c r="J195" s="12"/>
    </row>
    <row r="196" spans="2:10" s="87" customFormat="1" ht="47.25">
      <c r="B196" s="5" t="s">
        <v>38</v>
      </c>
      <c r="C196" s="5" t="s">
        <v>159</v>
      </c>
      <c r="D196" s="54" t="s">
        <v>90</v>
      </c>
      <c r="E196" s="2" t="s">
        <v>89</v>
      </c>
      <c r="F196" s="2">
        <v>327</v>
      </c>
      <c r="G196" s="48">
        <v>2500</v>
      </c>
      <c r="H196" s="48">
        <v>-500</v>
      </c>
      <c r="I196" s="48">
        <f>G196+H196</f>
        <v>2000</v>
      </c>
      <c r="J196" s="12"/>
    </row>
    <row r="197" spans="2:10" s="87" customFormat="1" ht="63">
      <c r="B197" s="5" t="s">
        <v>39</v>
      </c>
      <c r="C197" s="5" t="s">
        <v>159</v>
      </c>
      <c r="D197" s="54" t="s">
        <v>483</v>
      </c>
      <c r="E197" s="2" t="s">
        <v>34</v>
      </c>
      <c r="F197" s="2">
        <v>327</v>
      </c>
      <c r="G197" s="48">
        <v>22100</v>
      </c>
      <c r="H197" s="48">
        <v>700</v>
      </c>
      <c r="I197" s="48">
        <f>G197+H197</f>
        <v>22800</v>
      </c>
      <c r="J197" s="73" t="s">
        <v>1</v>
      </c>
    </row>
    <row r="198" spans="2:10" ht="21" customHeight="1">
      <c r="B198" s="66" t="s">
        <v>40</v>
      </c>
      <c r="C198" s="66" t="s">
        <v>265</v>
      </c>
      <c r="D198" s="67" t="s">
        <v>266</v>
      </c>
      <c r="E198" s="18"/>
      <c r="F198" s="18"/>
      <c r="G198" s="51">
        <f>G199+G200</f>
        <v>6558</v>
      </c>
      <c r="H198" s="51">
        <f>H199+H200</f>
        <v>0</v>
      </c>
      <c r="I198" s="51">
        <f>I199+I200</f>
        <v>6558</v>
      </c>
      <c r="J198" s="76"/>
    </row>
    <row r="199" spans="2:10" ht="31.5">
      <c r="B199" s="5" t="s">
        <v>41</v>
      </c>
      <c r="C199" s="5" t="s">
        <v>265</v>
      </c>
      <c r="D199" s="54" t="s">
        <v>132</v>
      </c>
      <c r="E199" s="2" t="s">
        <v>190</v>
      </c>
      <c r="F199" s="5" t="s">
        <v>216</v>
      </c>
      <c r="G199" s="48">
        <v>2483</v>
      </c>
      <c r="H199" s="48"/>
      <c r="I199" s="48">
        <f>G199+H199</f>
        <v>2483</v>
      </c>
      <c r="J199" s="84"/>
    </row>
    <row r="200" spans="2:10" ht="31.5">
      <c r="B200" s="5" t="s">
        <v>42</v>
      </c>
      <c r="C200" s="5" t="s">
        <v>265</v>
      </c>
      <c r="D200" s="54" t="s">
        <v>132</v>
      </c>
      <c r="E200" s="2" t="s">
        <v>441</v>
      </c>
      <c r="F200" s="5" t="s">
        <v>235</v>
      </c>
      <c r="G200" s="48">
        <v>4075</v>
      </c>
      <c r="H200" s="48"/>
      <c r="I200" s="48">
        <f>G200+H200</f>
        <v>4075</v>
      </c>
      <c r="J200" s="84"/>
    </row>
    <row r="201" spans="2:10" ht="24" customHeight="1">
      <c r="B201" s="9" t="s">
        <v>43</v>
      </c>
      <c r="C201" s="9" t="s">
        <v>163</v>
      </c>
      <c r="D201" s="64" t="s">
        <v>115</v>
      </c>
      <c r="E201" s="10"/>
      <c r="F201" s="10"/>
      <c r="G201" s="46">
        <f>G202+G207+G228</f>
        <v>348029.7347</v>
      </c>
      <c r="H201" s="46">
        <f>H202+H207+H228</f>
        <v>24028.52126</v>
      </c>
      <c r="I201" s="46">
        <f>I202+I207+I228</f>
        <v>372058.25596</v>
      </c>
      <c r="J201" s="76"/>
    </row>
    <row r="202" spans="2:10" s="97" customFormat="1" ht="21" customHeight="1">
      <c r="B202" s="28" t="s">
        <v>44</v>
      </c>
      <c r="C202" s="28" t="s">
        <v>164</v>
      </c>
      <c r="D202" s="68" t="s">
        <v>253</v>
      </c>
      <c r="E202" s="31"/>
      <c r="F202" s="31"/>
      <c r="G202" s="47">
        <f>G203+G204+G205+G206</f>
        <v>9861.9</v>
      </c>
      <c r="H202" s="47">
        <f>H203+H204+H205+H206</f>
        <v>0.92119</v>
      </c>
      <c r="I202" s="47">
        <f>I203+I204+I205+I206</f>
        <v>9862.82119</v>
      </c>
      <c r="J202" s="86"/>
    </row>
    <row r="203" spans="2:10" ht="104.25" customHeight="1" hidden="1">
      <c r="B203" s="5" t="s">
        <v>429</v>
      </c>
      <c r="C203" s="5" t="s">
        <v>164</v>
      </c>
      <c r="D203" s="63" t="s">
        <v>49</v>
      </c>
      <c r="E203" s="2" t="s">
        <v>254</v>
      </c>
      <c r="F203" s="2">
        <v>327</v>
      </c>
      <c r="G203" s="48"/>
      <c r="H203" s="48"/>
      <c r="I203" s="48"/>
      <c r="J203" s="76"/>
    </row>
    <row r="204" spans="2:10" ht="18.75" customHeight="1">
      <c r="B204" s="5" t="s">
        <v>45</v>
      </c>
      <c r="C204" s="5" t="s">
        <v>164</v>
      </c>
      <c r="D204" s="45" t="s">
        <v>76</v>
      </c>
      <c r="E204" s="2" t="s">
        <v>292</v>
      </c>
      <c r="F204" s="2">
        <v>810</v>
      </c>
      <c r="G204" s="48">
        <v>409.9</v>
      </c>
      <c r="H204" s="48"/>
      <c r="I204" s="48">
        <f>G204+H204</f>
        <v>409.9</v>
      </c>
      <c r="J204" s="12"/>
    </row>
    <row r="205" spans="2:10" ht="65.25" customHeight="1">
      <c r="B205" s="5" t="s">
        <v>46</v>
      </c>
      <c r="C205" s="5" t="s">
        <v>164</v>
      </c>
      <c r="D205" s="107" t="s">
        <v>77</v>
      </c>
      <c r="E205" s="2" t="s">
        <v>255</v>
      </c>
      <c r="F205" s="2">
        <v>327</v>
      </c>
      <c r="G205" s="48">
        <v>8296.4</v>
      </c>
      <c r="H205" s="48">
        <v>-83.547</v>
      </c>
      <c r="I205" s="48">
        <f>G205+H205</f>
        <v>8212.853</v>
      </c>
      <c r="J205" s="78" t="s">
        <v>517</v>
      </c>
    </row>
    <row r="206" spans="2:10" ht="66" customHeight="1">
      <c r="B206" s="5" t="s">
        <v>47</v>
      </c>
      <c r="C206" s="5" t="s">
        <v>164</v>
      </c>
      <c r="D206" s="107" t="s">
        <v>78</v>
      </c>
      <c r="E206" s="2" t="s">
        <v>255</v>
      </c>
      <c r="F206" s="2">
        <v>327</v>
      </c>
      <c r="G206" s="48">
        <v>1155.6</v>
      </c>
      <c r="H206" s="48">
        <f>83.547+0.92119</f>
        <v>84.46819</v>
      </c>
      <c r="I206" s="48">
        <f>G206+H206</f>
        <v>1240.06819</v>
      </c>
      <c r="J206" s="78" t="s">
        <v>547</v>
      </c>
    </row>
    <row r="207" spans="1:10" s="98" customFormat="1" ht="24" customHeight="1">
      <c r="A207" s="82"/>
      <c r="B207" s="28" t="s">
        <v>48</v>
      </c>
      <c r="C207" s="28" t="s">
        <v>165</v>
      </c>
      <c r="D207" s="61" t="s">
        <v>229</v>
      </c>
      <c r="E207" s="26"/>
      <c r="F207" s="26"/>
      <c r="G207" s="47">
        <f>G208+G209+G210+G222+G211+G212+G213+G214+G215+G220+G221+G216+G217+G218+G223+G224+G219+G225</f>
        <v>309445.6</v>
      </c>
      <c r="H207" s="47">
        <f>H208+H209+H210+H222+H211+H212+H213+H214+H215+H220+H221+H216+H217+H218+H223+H224+H219+H225+H226+H227</f>
        <v>22902.9</v>
      </c>
      <c r="I207" s="47">
        <f>I208+I209+I210+I222+I211+I212+I213+I214+I215+I220+I221+I216+I217+I218+I223+I224+I219+I225+I226+I227</f>
        <v>332348.5</v>
      </c>
      <c r="J207" s="86"/>
    </row>
    <row r="208" spans="1:10" s="101" customFormat="1" ht="78.75" customHeight="1">
      <c r="A208" s="83"/>
      <c r="B208" s="5" t="s">
        <v>512</v>
      </c>
      <c r="C208" s="5" t="s">
        <v>165</v>
      </c>
      <c r="D208" s="69" t="s">
        <v>494</v>
      </c>
      <c r="E208" s="2" t="s">
        <v>439</v>
      </c>
      <c r="F208" s="2">
        <v>572</v>
      </c>
      <c r="G208" s="48">
        <v>116704</v>
      </c>
      <c r="H208" s="48"/>
      <c r="I208" s="48">
        <f aca="true" t="shared" si="10" ref="I208:I227">G208+H208</f>
        <v>116704</v>
      </c>
      <c r="J208" s="78"/>
    </row>
    <row r="209" spans="2:10" ht="93" customHeight="1">
      <c r="B209" s="5" t="s">
        <v>513</v>
      </c>
      <c r="C209" s="5" t="s">
        <v>165</v>
      </c>
      <c r="D209" s="69" t="s">
        <v>495</v>
      </c>
      <c r="E209" s="2" t="s">
        <v>440</v>
      </c>
      <c r="F209" s="2">
        <v>483</v>
      </c>
      <c r="G209" s="48">
        <v>768.3</v>
      </c>
      <c r="H209" s="48"/>
      <c r="I209" s="48">
        <f t="shared" si="10"/>
        <v>768.3</v>
      </c>
      <c r="J209" s="76"/>
    </row>
    <row r="210" spans="2:10" ht="66" customHeight="1">
      <c r="B210" s="5" t="s">
        <v>514</v>
      </c>
      <c r="C210" s="5" t="s">
        <v>165</v>
      </c>
      <c r="D210" s="54" t="s">
        <v>81</v>
      </c>
      <c r="E210" s="2" t="s">
        <v>281</v>
      </c>
      <c r="F210" s="2">
        <v>483</v>
      </c>
      <c r="G210" s="48">
        <v>105</v>
      </c>
      <c r="H210" s="48"/>
      <c r="I210" s="48">
        <f t="shared" si="10"/>
        <v>105</v>
      </c>
      <c r="J210" s="76"/>
    </row>
    <row r="211" spans="2:10" ht="129.75" customHeight="1">
      <c r="B211" s="5" t="s">
        <v>515</v>
      </c>
      <c r="C211" s="5" t="s">
        <v>165</v>
      </c>
      <c r="D211" s="63" t="s">
        <v>496</v>
      </c>
      <c r="E211" s="2" t="s">
        <v>274</v>
      </c>
      <c r="F211" s="2">
        <v>483</v>
      </c>
      <c r="G211" s="48">
        <v>367</v>
      </c>
      <c r="H211" s="48"/>
      <c r="I211" s="48">
        <f t="shared" si="10"/>
        <v>367</v>
      </c>
      <c r="J211" s="76"/>
    </row>
    <row r="212" spans="2:10" ht="117" customHeight="1">
      <c r="B212" s="5" t="s">
        <v>532</v>
      </c>
      <c r="C212" s="5" t="s">
        <v>165</v>
      </c>
      <c r="D212" s="63" t="s">
        <v>497</v>
      </c>
      <c r="E212" s="2" t="s">
        <v>275</v>
      </c>
      <c r="F212" s="2">
        <v>496</v>
      </c>
      <c r="G212" s="48">
        <v>442.2</v>
      </c>
      <c r="H212" s="48"/>
      <c r="I212" s="48">
        <f t="shared" si="10"/>
        <v>442.2</v>
      </c>
      <c r="J212" s="76"/>
    </row>
    <row r="213" spans="2:10" ht="96" customHeight="1">
      <c r="B213" s="5" t="s">
        <v>533</v>
      </c>
      <c r="C213" s="5" t="s">
        <v>165</v>
      </c>
      <c r="D213" s="63" t="s">
        <v>498</v>
      </c>
      <c r="E213" s="2" t="s">
        <v>276</v>
      </c>
      <c r="F213" s="2">
        <v>749</v>
      </c>
      <c r="G213" s="48">
        <v>22157.7</v>
      </c>
      <c r="H213" s="48"/>
      <c r="I213" s="48">
        <f t="shared" si="10"/>
        <v>22157.7</v>
      </c>
      <c r="J213" s="76"/>
    </row>
    <row r="214" spans="1:10" s="101" customFormat="1" ht="129" customHeight="1">
      <c r="A214" s="83"/>
      <c r="B214" s="5" t="s">
        <v>534</v>
      </c>
      <c r="C214" s="5" t="s">
        <v>165</v>
      </c>
      <c r="D214" s="63" t="s">
        <v>499</v>
      </c>
      <c r="E214" s="2" t="s">
        <v>475</v>
      </c>
      <c r="F214" s="2">
        <v>494</v>
      </c>
      <c r="G214" s="48">
        <v>57.7</v>
      </c>
      <c r="H214" s="48"/>
      <c r="I214" s="48">
        <f t="shared" si="10"/>
        <v>57.7</v>
      </c>
      <c r="J214" s="76"/>
    </row>
    <row r="215" spans="1:10" s="101" customFormat="1" ht="260.25" customHeight="1" hidden="1">
      <c r="A215" s="83"/>
      <c r="B215" s="5" t="s">
        <v>436</v>
      </c>
      <c r="C215" s="5" t="s">
        <v>165</v>
      </c>
      <c r="D215" s="63" t="s">
        <v>84</v>
      </c>
      <c r="E215" s="2" t="s">
        <v>273</v>
      </c>
      <c r="F215" s="2">
        <v>611</v>
      </c>
      <c r="G215" s="48"/>
      <c r="H215" s="48"/>
      <c r="I215" s="48">
        <f t="shared" si="10"/>
        <v>0</v>
      </c>
      <c r="J215" s="76"/>
    </row>
    <row r="216" spans="2:10" ht="81" customHeight="1">
      <c r="B216" s="5" t="s">
        <v>535</v>
      </c>
      <c r="C216" s="5" t="s">
        <v>165</v>
      </c>
      <c r="D216" s="63" t="s">
        <v>500</v>
      </c>
      <c r="E216" s="2" t="s">
        <v>476</v>
      </c>
      <c r="F216" s="2">
        <v>483</v>
      </c>
      <c r="G216" s="48">
        <v>709.4</v>
      </c>
      <c r="H216" s="48"/>
      <c r="I216" s="48">
        <f t="shared" si="10"/>
        <v>709.4</v>
      </c>
      <c r="J216" s="76"/>
    </row>
    <row r="217" spans="2:10" ht="97.5" customHeight="1">
      <c r="B217" s="5" t="s">
        <v>536</v>
      </c>
      <c r="C217" s="5" t="s">
        <v>165</v>
      </c>
      <c r="D217" s="63" t="s">
        <v>501</v>
      </c>
      <c r="E217" s="2" t="s">
        <v>477</v>
      </c>
      <c r="F217" s="2">
        <v>572</v>
      </c>
      <c r="G217" s="48">
        <v>49560.7</v>
      </c>
      <c r="H217" s="48"/>
      <c r="I217" s="48">
        <f t="shared" si="10"/>
        <v>49560.7</v>
      </c>
      <c r="J217" s="76"/>
    </row>
    <row r="218" spans="2:10" ht="98.25" customHeight="1">
      <c r="B218" s="5" t="s">
        <v>537</v>
      </c>
      <c r="C218" s="5" t="s">
        <v>165</v>
      </c>
      <c r="D218" s="63" t="s">
        <v>502</v>
      </c>
      <c r="E218" s="2" t="s">
        <v>478</v>
      </c>
      <c r="F218" s="2">
        <v>563</v>
      </c>
      <c r="G218" s="48">
        <v>27461.4</v>
      </c>
      <c r="H218" s="48"/>
      <c r="I218" s="48">
        <f t="shared" si="10"/>
        <v>27461.4</v>
      </c>
      <c r="J218" s="78"/>
    </row>
    <row r="219" spans="2:10" ht="63.75" customHeight="1">
      <c r="B219" s="5" t="s">
        <v>180</v>
      </c>
      <c r="C219" s="5" t="s">
        <v>165</v>
      </c>
      <c r="D219" s="63" t="s">
        <v>82</v>
      </c>
      <c r="E219" s="2" t="s">
        <v>277</v>
      </c>
      <c r="F219" s="2">
        <v>483</v>
      </c>
      <c r="G219" s="48">
        <f>72682.2</f>
        <v>72682.2</v>
      </c>
      <c r="H219" s="48"/>
      <c r="I219" s="48">
        <f t="shared" si="10"/>
        <v>72682.2</v>
      </c>
      <c r="J219" s="78"/>
    </row>
    <row r="220" spans="2:10" ht="98.25" customHeight="1">
      <c r="B220" s="5" t="s">
        <v>538</v>
      </c>
      <c r="C220" s="5" t="s">
        <v>165</v>
      </c>
      <c r="D220" s="70" t="s">
        <v>503</v>
      </c>
      <c r="E220" s="2" t="s">
        <v>278</v>
      </c>
      <c r="F220" s="2">
        <v>483</v>
      </c>
      <c r="G220" s="48">
        <v>2280</v>
      </c>
      <c r="H220" s="48"/>
      <c r="I220" s="48">
        <f t="shared" si="10"/>
        <v>2280</v>
      </c>
      <c r="J220" s="78"/>
    </row>
    <row r="221" spans="2:10" ht="48" customHeight="1">
      <c r="B221" s="5" t="s">
        <v>539</v>
      </c>
      <c r="C221" s="5" t="s">
        <v>165</v>
      </c>
      <c r="D221" s="54" t="s">
        <v>481</v>
      </c>
      <c r="E221" s="2" t="s">
        <v>479</v>
      </c>
      <c r="F221" s="2">
        <v>483</v>
      </c>
      <c r="G221" s="48">
        <v>3300</v>
      </c>
      <c r="H221" s="48"/>
      <c r="I221" s="48">
        <f t="shared" si="10"/>
        <v>3300</v>
      </c>
      <c r="J221" s="78"/>
    </row>
    <row r="222" spans="2:10" ht="47.25">
      <c r="B222" s="5" t="s">
        <v>564</v>
      </c>
      <c r="C222" s="5" t="s">
        <v>165</v>
      </c>
      <c r="D222" s="54" t="s">
        <v>482</v>
      </c>
      <c r="E222" s="2" t="s">
        <v>279</v>
      </c>
      <c r="F222" s="2">
        <v>483</v>
      </c>
      <c r="G222" s="48">
        <v>12850</v>
      </c>
      <c r="H222" s="48"/>
      <c r="I222" s="48">
        <f t="shared" si="10"/>
        <v>12850</v>
      </c>
      <c r="J222" s="76"/>
    </row>
    <row r="223" spans="2:10" ht="78.75">
      <c r="B223" s="5" t="s">
        <v>565</v>
      </c>
      <c r="C223" s="5" t="s">
        <v>165</v>
      </c>
      <c r="D223" s="73" t="s">
        <v>508</v>
      </c>
      <c r="E223" s="2" t="s">
        <v>505</v>
      </c>
      <c r="F223" s="2">
        <v>483</v>
      </c>
      <c r="G223" s="48">
        <v>0</v>
      </c>
      <c r="H223" s="48">
        <v>486.4</v>
      </c>
      <c r="I223" s="48">
        <f t="shared" si="10"/>
        <v>486.4</v>
      </c>
      <c r="J223" s="78" t="s">
        <v>558</v>
      </c>
    </row>
    <row r="224" spans="2:10" ht="78.75">
      <c r="B224" s="5" t="s">
        <v>566</v>
      </c>
      <c r="C224" s="5" t="s">
        <v>165</v>
      </c>
      <c r="D224" s="73" t="s">
        <v>509</v>
      </c>
      <c r="E224" s="2" t="s">
        <v>506</v>
      </c>
      <c r="F224" s="2">
        <v>483</v>
      </c>
      <c r="G224" s="48">
        <v>0</v>
      </c>
      <c r="H224" s="48">
        <v>752.8</v>
      </c>
      <c r="I224" s="48">
        <f t="shared" si="10"/>
        <v>752.8</v>
      </c>
      <c r="J224" s="78" t="s">
        <v>558</v>
      </c>
    </row>
    <row r="225" spans="2:10" ht="63" customHeight="1" hidden="1">
      <c r="B225" s="5" t="s">
        <v>566</v>
      </c>
      <c r="C225" s="5" t="s">
        <v>165</v>
      </c>
      <c r="D225" s="73" t="s">
        <v>586</v>
      </c>
      <c r="E225" s="2" t="s">
        <v>507</v>
      </c>
      <c r="F225" s="2">
        <v>483</v>
      </c>
      <c r="G225" s="48">
        <v>0</v>
      </c>
      <c r="H225" s="48"/>
      <c r="I225" s="48">
        <f t="shared" si="10"/>
        <v>0</v>
      </c>
      <c r="J225" s="78" t="s">
        <v>558</v>
      </c>
    </row>
    <row r="226" spans="2:10" ht="93" customHeight="1">
      <c r="B226" s="5" t="s">
        <v>567</v>
      </c>
      <c r="C226" s="5" t="s">
        <v>165</v>
      </c>
      <c r="D226" s="73" t="s">
        <v>510</v>
      </c>
      <c r="E226" s="2" t="s">
        <v>511</v>
      </c>
      <c r="F226" s="2">
        <v>483</v>
      </c>
      <c r="G226" s="48">
        <v>0</v>
      </c>
      <c r="H226" s="48">
        <f>22796.3-1612.6</f>
        <v>21183.7</v>
      </c>
      <c r="I226" s="48">
        <f t="shared" si="10"/>
        <v>21183.7</v>
      </c>
      <c r="J226" s="78" t="s">
        <v>516</v>
      </c>
    </row>
    <row r="227" spans="2:10" ht="64.5" customHeight="1">
      <c r="B227" s="5" t="s">
        <v>423</v>
      </c>
      <c r="C227" s="5" t="s">
        <v>165</v>
      </c>
      <c r="D227" s="73" t="s">
        <v>568</v>
      </c>
      <c r="E227" s="2" t="s">
        <v>569</v>
      </c>
      <c r="F227" s="2">
        <v>483</v>
      </c>
      <c r="G227" s="48">
        <v>0</v>
      </c>
      <c r="H227" s="48">
        <v>480</v>
      </c>
      <c r="I227" s="48">
        <f t="shared" si="10"/>
        <v>480</v>
      </c>
      <c r="J227" s="78"/>
    </row>
    <row r="228" spans="2:10" s="108" customFormat="1" ht="26.25" customHeight="1">
      <c r="B228" s="28" t="s">
        <v>570</v>
      </c>
      <c r="C228" s="28" t="s">
        <v>267</v>
      </c>
      <c r="D228" s="61" t="s">
        <v>268</v>
      </c>
      <c r="E228" s="26"/>
      <c r="F228" s="32"/>
      <c r="G228" s="47">
        <f>G229+G230+G231+G232</f>
        <v>28722.2347</v>
      </c>
      <c r="H228" s="47">
        <f>H230+H229+H231+H232</f>
        <v>1124.70007</v>
      </c>
      <c r="I228" s="47">
        <f>I229+I230+I231+I232</f>
        <v>29846.93477</v>
      </c>
      <c r="J228" s="77"/>
    </row>
    <row r="229" spans="2:11" ht="109.5" customHeight="1">
      <c r="B229" s="5" t="s">
        <v>424</v>
      </c>
      <c r="C229" s="5" t="s">
        <v>267</v>
      </c>
      <c r="D229" s="63" t="s">
        <v>2</v>
      </c>
      <c r="E229" s="2" t="s">
        <v>472</v>
      </c>
      <c r="F229" s="5" t="s">
        <v>216</v>
      </c>
      <c r="G229" s="48">
        <v>20677.8</v>
      </c>
      <c r="H229" s="48">
        <v>1124.7</v>
      </c>
      <c r="I229" s="48">
        <f>G229+H229</f>
        <v>21802.5</v>
      </c>
      <c r="J229" s="78" t="s">
        <v>557</v>
      </c>
      <c r="K229" s="93"/>
    </row>
    <row r="230" spans="2:10" ht="30.75" customHeight="1">
      <c r="B230" s="5" t="s">
        <v>425</v>
      </c>
      <c r="C230" s="5" t="s">
        <v>267</v>
      </c>
      <c r="D230" s="63" t="s">
        <v>484</v>
      </c>
      <c r="E230" s="2" t="s">
        <v>485</v>
      </c>
      <c r="F230" s="5" t="s">
        <v>216</v>
      </c>
      <c r="G230" s="48">
        <v>5237.7</v>
      </c>
      <c r="H230" s="48"/>
      <c r="I230" s="48">
        <f>G230+H230</f>
        <v>5237.7</v>
      </c>
      <c r="J230" s="88"/>
    </row>
    <row r="231" spans="2:10" ht="15.75">
      <c r="B231" s="5" t="s">
        <v>426</v>
      </c>
      <c r="C231" s="5" t="s">
        <v>267</v>
      </c>
      <c r="D231" s="45" t="s">
        <v>79</v>
      </c>
      <c r="E231" s="2" t="s">
        <v>23</v>
      </c>
      <c r="F231" s="2">
        <v>606</v>
      </c>
      <c r="G231" s="48">
        <v>742</v>
      </c>
      <c r="H231" s="48"/>
      <c r="I231" s="48">
        <f>G231+H231</f>
        <v>742</v>
      </c>
      <c r="J231" s="88"/>
    </row>
    <row r="232" spans="2:10" ht="31.5">
      <c r="B232" s="5" t="s">
        <v>427</v>
      </c>
      <c r="C232" s="5" t="s">
        <v>267</v>
      </c>
      <c r="D232" s="45" t="s">
        <v>80</v>
      </c>
      <c r="E232" s="2" t="s">
        <v>24</v>
      </c>
      <c r="F232" s="2">
        <v>606</v>
      </c>
      <c r="G232" s="48">
        <v>2064.7347</v>
      </c>
      <c r="H232" s="48">
        <v>7E-05</v>
      </c>
      <c r="I232" s="48">
        <f>G232+H232</f>
        <v>2064.73477</v>
      </c>
      <c r="J232" s="88"/>
    </row>
    <row r="233" spans="2:10" ht="23.25" customHeight="1">
      <c r="B233" s="9" t="s">
        <v>215</v>
      </c>
      <c r="C233" s="9"/>
      <c r="D233" s="71" t="s">
        <v>116</v>
      </c>
      <c r="E233" s="10"/>
      <c r="F233" s="10"/>
      <c r="G233" s="46">
        <f>G13+G47+G65+G79+G104+G107+G149+G182+G201</f>
        <v>2543218.95613</v>
      </c>
      <c r="H233" s="46">
        <f>H13+H47+H65+H79+H104+H107+H149+H182+H201</f>
        <v>113562.78057</v>
      </c>
      <c r="I233" s="46">
        <f>I13+I47+I65+I79+I104+I107+I149+I182+I201</f>
        <v>2656781.7367</v>
      </c>
      <c r="J233" s="89"/>
    </row>
    <row r="234" spans="2:8" ht="15.75">
      <c r="B234" s="19"/>
      <c r="C234" s="90"/>
      <c r="H234" s="91">
        <f>H233-H249</f>
        <v>0</v>
      </c>
    </row>
    <row r="235" spans="2:9" ht="15.75">
      <c r="B235" s="90"/>
      <c r="C235" s="90"/>
      <c r="E235" s="113"/>
      <c r="F235" s="113"/>
      <c r="G235" s="35"/>
      <c r="H235" s="22"/>
      <c r="I235" s="95"/>
    </row>
    <row r="236" spans="2:11" ht="15.75">
      <c r="B236" s="90"/>
      <c r="C236" s="90"/>
      <c r="E236" s="13"/>
      <c r="F236" s="13"/>
      <c r="G236" s="23"/>
      <c r="H236" s="22"/>
      <c r="I236" s="95"/>
      <c r="K236" s="93"/>
    </row>
    <row r="237" spans="2:9" ht="15.75">
      <c r="B237" s="90"/>
      <c r="C237" s="90"/>
      <c r="E237" s="13"/>
      <c r="F237" s="13"/>
      <c r="G237" s="23"/>
      <c r="H237" s="22"/>
      <c r="I237" s="95"/>
    </row>
    <row r="238" spans="2:9" ht="12.75">
      <c r="B238" s="90"/>
      <c r="C238" s="90"/>
      <c r="G238" s="92">
        <v>101926.32136</v>
      </c>
      <c r="H238" s="74">
        <v>75767.52976</v>
      </c>
      <c r="I238" s="91" t="s">
        <v>529</v>
      </c>
    </row>
    <row r="239" spans="2:9" ht="12.75">
      <c r="B239" s="90"/>
      <c r="C239" s="90"/>
      <c r="I239" s="91" t="s">
        <v>528</v>
      </c>
    </row>
    <row r="240" spans="2:9" ht="12.75">
      <c r="B240" s="90"/>
      <c r="C240" s="90"/>
      <c r="G240" s="93"/>
      <c r="H240" s="91">
        <f>H223+H224+H225+H226+H229+H124+H28+H26+4.2+H186</f>
        <v>28845.94</v>
      </c>
      <c r="I240" s="91" t="s">
        <v>530</v>
      </c>
    </row>
    <row r="241" spans="2:9" ht="12.75">
      <c r="B241" s="90"/>
      <c r="C241" s="90"/>
      <c r="H241" s="74">
        <f>80+84</f>
        <v>164</v>
      </c>
      <c r="I241" s="91" t="s">
        <v>589</v>
      </c>
    </row>
    <row r="242" spans="2:9" ht="12.75">
      <c r="B242" s="90"/>
      <c r="C242" s="90"/>
      <c r="H242" s="91">
        <f>H121+H25+H120+0.92119</f>
        <v>35.55488</v>
      </c>
      <c r="I242" s="91" t="s">
        <v>549</v>
      </c>
    </row>
    <row r="243" spans="2:8" ht="12.75">
      <c r="B243" s="90"/>
      <c r="C243" s="90"/>
      <c r="H243" s="91">
        <f>H67+H75+H85+H94+H106+H109+H158+H165+H167+H160+H31+H44+115.4+2100</f>
        <v>8150.14397</v>
      </c>
    </row>
    <row r="244" spans="2:8" ht="12.75">
      <c r="B244" s="90"/>
      <c r="C244" s="90"/>
      <c r="H244" s="91">
        <f>H76+480</f>
        <v>-4420.73616</v>
      </c>
    </row>
    <row r="245" spans="2:8" ht="15" customHeight="1">
      <c r="B245" s="90"/>
      <c r="C245" s="90"/>
      <c r="H245" s="74">
        <v>0.55056</v>
      </c>
    </row>
    <row r="246" spans="2:9" ht="12.75">
      <c r="B246" s="90"/>
      <c r="C246" s="90"/>
      <c r="H246" s="91">
        <f>H56+H74+H95+H112+H127+H187+H194</f>
        <v>4631.24772</v>
      </c>
      <c r="I246" s="91" t="s">
        <v>528</v>
      </c>
    </row>
    <row r="247" spans="2:8" ht="12.75">
      <c r="B247" s="90"/>
      <c r="C247" s="90"/>
      <c r="H247" s="74">
        <v>0.07284</v>
      </c>
    </row>
    <row r="248" spans="2:8" ht="12.75">
      <c r="B248" s="90"/>
      <c r="C248" s="90"/>
      <c r="H248" s="74">
        <v>388.477</v>
      </c>
    </row>
    <row r="249" spans="2:8" ht="12.75">
      <c r="B249" s="90"/>
      <c r="C249" s="90"/>
      <c r="G249" s="93"/>
      <c r="H249" s="92">
        <f>SUM(H238:H248)</f>
        <v>113562.78057</v>
      </c>
    </row>
    <row r="250" spans="2:3" ht="12.75">
      <c r="B250" s="90"/>
      <c r="C250" s="90"/>
    </row>
    <row r="251" spans="2:3" ht="12.75">
      <c r="B251" s="90"/>
      <c r="C251" s="90"/>
    </row>
    <row r="252" spans="2:8" ht="12.75">
      <c r="B252" s="90"/>
      <c r="C252" s="90"/>
      <c r="H252" s="91">
        <f>H238+H242+H247</f>
        <v>75803.15748</v>
      </c>
    </row>
    <row r="253" spans="2:8" ht="12.75">
      <c r="B253" s="90"/>
      <c r="C253" s="90"/>
      <c r="H253" s="92">
        <v>101926.32136</v>
      </c>
    </row>
    <row r="254" spans="2:8" ht="12.75">
      <c r="B254" s="90"/>
      <c r="C254" s="90"/>
      <c r="H254" s="92"/>
    </row>
    <row r="255" spans="2:3" ht="12.75">
      <c r="B255" s="90"/>
      <c r="C255" s="90"/>
    </row>
    <row r="256" spans="2:7" ht="15">
      <c r="B256" s="90"/>
      <c r="C256" s="90"/>
      <c r="G256" s="94"/>
    </row>
    <row r="257" spans="2:8" ht="12.75">
      <c r="B257" s="90"/>
      <c r="C257" s="90"/>
      <c r="H257" s="92">
        <f>H249-H240</f>
        <v>84716.84057</v>
      </c>
    </row>
    <row r="258" spans="2:3" ht="12.75">
      <c r="B258" s="90"/>
      <c r="C258" s="90"/>
    </row>
    <row r="259" spans="2:3" ht="12.75">
      <c r="B259" s="90"/>
      <c r="C259" s="90"/>
    </row>
    <row r="260" spans="2:3" ht="12.75">
      <c r="B260" s="90"/>
      <c r="C260" s="90"/>
    </row>
    <row r="261" spans="2:3" ht="12.75">
      <c r="B261" s="90"/>
      <c r="C261" s="90"/>
    </row>
    <row r="262" spans="2:3" ht="12.75">
      <c r="B262" s="90"/>
      <c r="C262" s="90"/>
    </row>
    <row r="263" spans="2:3" ht="12.75">
      <c r="B263" s="90"/>
      <c r="C263" s="90"/>
    </row>
    <row r="264" spans="2:3" ht="12.75">
      <c r="B264" s="90"/>
      <c r="C264" s="90"/>
    </row>
    <row r="265" spans="2:3" ht="12.75">
      <c r="B265" s="90"/>
      <c r="C265" s="90"/>
    </row>
    <row r="266" spans="2:3" ht="12.75">
      <c r="B266" s="90"/>
      <c r="C266" s="90"/>
    </row>
    <row r="267" spans="2:3" ht="12.75">
      <c r="B267" s="90"/>
      <c r="C267" s="90"/>
    </row>
    <row r="268" spans="2:3" ht="12.75">
      <c r="B268" s="90"/>
      <c r="C268" s="90"/>
    </row>
    <row r="269" spans="2:3" ht="12.75">
      <c r="B269" s="90"/>
      <c r="C269" s="90"/>
    </row>
    <row r="270" spans="2:3" ht="12.75">
      <c r="B270" s="90"/>
      <c r="C270" s="90"/>
    </row>
    <row r="271" spans="2:3" ht="12.75">
      <c r="B271" s="90"/>
      <c r="C271" s="90"/>
    </row>
    <row r="272" spans="2:3" ht="12.75">
      <c r="B272" s="90"/>
      <c r="C272" s="90"/>
    </row>
    <row r="273" spans="2:3" ht="12.75">
      <c r="B273" s="90"/>
      <c r="C273" s="90"/>
    </row>
    <row r="274" spans="2:3" ht="12.75">
      <c r="B274" s="90"/>
      <c r="C274" s="90"/>
    </row>
    <row r="275" spans="2:3" ht="12.75">
      <c r="B275" s="90"/>
      <c r="C275" s="90"/>
    </row>
    <row r="276" spans="2:3" ht="12.75">
      <c r="B276" s="90"/>
      <c r="C276" s="90"/>
    </row>
    <row r="277" spans="2:3" ht="12.75">
      <c r="B277" s="90"/>
      <c r="C277" s="90"/>
    </row>
    <row r="278" spans="2:3" ht="12.75">
      <c r="B278" s="90"/>
      <c r="C278" s="90"/>
    </row>
    <row r="279" spans="2:3" ht="12.75">
      <c r="B279" s="90"/>
      <c r="C279" s="90"/>
    </row>
    <row r="280" spans="2:3" ht="12.75">
      <c r="B280" s="90"/>
      <c r="C280" s="90"/>
    </row>
    <row r="281" spans="2:3" ht="12.75">
      <c r="B281" s="90"/>
      <c r="C281" s="90"/>
    </row>
    <row r="282" spans="2:3" ht="12.75">
      <c r="B282" s="90"/>
      <c r="C282" s="90"/>
    </row>
    <row r="283" spans="2:3" ht="12.75">
      <c r="B283" s="90"/>
      <c r="C283" s="90"/>
    </row>
    <row r="284" spans="2:3" ht="12.75">
      <c r="B284" s="90"/>
      <c r="C284" s="90"/>
    </row>
    <row r="285" spans="2:3" ht="12.75">
      <c r="B285" s="90"/>
      <c r="C285" s="90"/>
    </row>
    <row r="286" spans="2:3" ht="12.75">
      <c r="B286" s="90"/>
      <c r="C286" s="90"/>
    </row>
    <row r="287" spans="2:3" ht="12.75">
      <c r="B287" s="90"/>
      <c r="C287" s="90"/>
    </row>
    <row r="288" spans="2:3" ht="12.75">
      <c r="B288" s="90"/>
      <c r="C288" s="90"/>
    </row>
    <row r="289" spans="2:3" ht="12.75">
      <c r="B289" s="90"/>
      <c r="C289" s="90"/>
    </row>
    <row r="290" spans="2:3" ht="12.75">
      <c r="B290" s="90"/>
      <c r="C290" s="90"/>
    </row>
    <row r="291" spans="2:3" ht="12.75">
      <c r="B291" s="90"/>
      <c r="C291" s="90"/>
    </row>
    <row r="292" spans="2:3" ht="12.75">
      <c r="B292" s="90"/>
      <c r="C292" s="90"/>
    </row>
    <row r="293" spans="2:3" ht="12.75">
      <c r="B293" s="90"/>
      <c r="C293" s="90"/>
    </row>
    <row r="294" spans="2:3" ht="12.75">
      <c r="B294" s="90"/>
      <c r="C294" s="90"/>
    </row>
    <row r="295" spans="2:3" ht="12.75">
      <c r="B295" s="90"/>
      <c r="C295" s="90"/>
    </row>
    <row r="296" spans="2:3" ht="12.75">
      <c r="B296" s="90"/>
      <c r="C296" s="90"/>
    </row>
    <row r="297" spans="2:3" ht="12.75">
      <c r="B297" s="90"/>
      <c r="C297" s="90"/>
    </row>
    <row r="298" spans="2:3" ht="12.75">
      <c r="B298" s="90"/>
      <c r="C298" s="90"/>
    </row>
    <row r="299" spans="2:3" ht="12.75">
      <c r="B299" s="90"/>
      <c r="C299" s="90"/>
    </row>
    <row r="300" spans="2:3" ht="12.75">
      <c r="B300" s="90"/>
      <c r="C300" s="90"/>
    </row>
    <row r="301" spans="2:3" ht="12.75">
      <c r="B301" s="90"/>
      <c r="C301" s="90"/>
    </row>
    <row r="302" spans="2:3" ht="12.75">
      <c r="B302" s="90"/>
      <c r="C302" s="90"/>
    </row>
    <row r="303" spans="2:3" ht="12.75">
      <c r="B303" s="90"/>
      <c r="C303" s="90"/>
    </row>
    <row r="304" spans="2:3" ht="12.75">
      <c r="B304" s="90"/>
      <c r="C304" s="90"/>
    </row>
    <row r="305" spans="2:3" ht="12.75">
      <c r="B305" s="90"/>
      <c r="C305" s="90"/>
    </row>
    <row r="306" spans="2:3" ht="12.75">
      <c r="B306" s="90"/>
      <c r="C306" s="90"/>
    </row>
    <row r="307" spans="2:3" ht="12.75">
      <c r="B307" s="90"/>
      <c r="C307" s="90"/>
    </row>
    <row r="308" spans="2:3" ht="12.75">
      <c r="B308" s="90"/>
      <c r="C308" s="90"/>
    </row>
    <row r="309" spans="2:3" ht="12.75">
      <c r="B309" s="90"/>
      <c r="C309" s="90"/>
    </row>
    <row r="310" spans="2:3" ht="12.75">
      <c r="B310" s="90"/>
      <c r="C310" s="90"/>
    </row>
    <row r="311" spans="2:3" ht="12.75">
      <c r="B311" s="90"/>
      <c r="C311" s="90"/>
    </row>
    <row r="312" spans="2:3" ht="12.75">
      <c r="B312" s="90"/>
      <c r="C312" s="90"/>
    </row>
    <row r="313" spans="2:3" ht="12.75">
      <c r="B313" s="90"/>
      <c r="C313" s="90"/>
    </row>
    <row r="314" spans="2:3" ht="12.75">
      <c r="B314" s="90"/>
      <c r="C314" s="90"/>
    </row>
    <row r="315" spans="2:3" ht="12.75">
      <c r="B315" s="90"/>
      <c r="C315" s="90"/>
    </row>
    <row r="316" spans="2:3" ht="12.75">
      <c r="B316" s="90"/>
      <c r="C316" s="90"/>
    </row>
    <row r="317" spans="2:3" ht="12.75">
      <c r="B317" s="90"/>
      <c r="C317" s="90"/>
    </row>
    <row r="318" spans="2:3" ht="12.75">
      <c r="B318" s="90"/>
      <c r="C318" s="90"/>
    </row>
    <row r="319" spans="2:3" ht="12.75">
      <c r="B319" s="90"/>
      <c r="C319" s="90"/>
    </row>
    <row r="320" spans="2:3" ht="12.75">
      <c r="B320" s="90"/>
      <c r="C320" s="90"/>
    </row>
  </sheetData>
  <mergeCells count="12">
    <mergeCell ref="B8:J8"/>
    <mergeCell ref="C11:C12"/>
    <mergeCell ref="D11:D12"/>
    <mergeCell ref="E11:E12"/>
    <mergeCell ref="F11:F12"/>
    <mergeCell ref="J11:J12"/>
    <mergeCell ref="G11:G12"/>
    <mergeCell ref="H11:H12"/>
    <mergeCell ref="I11:I12"/>
    <mergeCell ref="E235:F235"/>
    <mergeCell ref="A11:A12"/>
    <mergeCell ref="B11:B12"/>
  </mergeCells>
  <printOptions/>
  <pageMargins left="0.7874015748031497" right="0" top="0.3937007874015748" bottom="0.3937007874015748" header="0.03937007874015748" footer="0"/>
  <pageSetup blackAndWhite="1" horizontalDpi="300" verticalDpi="300" orientation="portrait" paperSize="9" scale="68" r:id="rId1"/>
  <headerFooter alignWithMargins="0">
    <oddHeader>&amp;R&amp;P</oddHeader>
    <oddFooter>&amp;C&amp;7&amp;P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Butova_O</cp:lastModifiedBy>
  <cp:lastPrinted>2007-03-26T06:55:12Z</cp:lastPrinted>
  <dcterms:created xsi:type="dcterms:W3CDTF">2000-12-19T06:01:59Z</dcterms:created>
  <dcterms:modified xsi:type="dcterms:W3CDTF">2007-04-03T08:50:33Z</dcterms:modified>
  <cp:category/>
  <cp:version/>
  <cp:contentType/>
  <cp:contentStatus/>
</cp:coreProperties>
</file>